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240" yWindow="105" windowWidth="19320" windowHeight="8010" tabRatio="797" firstSheet="1" activeTab="5"/>
  </bookViews>
  <sheets>
    <sheet name="отбор проб  хим. ис.(до 0,5л.) " sheetId="11" r:id="rId1"/>
    <sheet name="отбор проб для микроби.(0,5л.) " sheetId="12" r:id="rId2"/>
    <sheet name="отбор проб  хим. ис.(св 0,5л)" sheetId="13" r:id="rId3"/>
    <sheet name="отбор проб для микроб.(св0,5л )" sheetId="14" r:id="rId4"/>
    <sheet name="прейскурант" sheetId="15" r:id="rId5"/>
    <sheet name="прейскурант с 01.10.20" sheetId="16" r:id="rId6"/>
  </sheets>
  <definedNames>
    <definedName name="_xlnm.Print_Area" localSheetId="0">'отбор проб  хим. ис.(до 0,5л.) '!$A$1:$G$33</definedName>
    <definedName name="_xlnm.Print_Area" localSheetId="2">'отбор проб  хим. ис.(св 0,5л)'!$A$1:$G$34</definedName>
    <definedName name="_xlnm.Print_Area" localSheetId="3">'отбор проб для микроб.(св0,5л )'!$A$1:$G$33</definedName>
    <definedName name="_xlnm.Print_Area" localSheetId="1">'отбор проб для микроби.(0,5л.) '!$A$1:$G$33</definedName>
    <definedName name="_xlnm.Print_Area" localSheetId="4">прейскурант!$A$1:$G$17</definedName>
    <definedName name="_xlnm.Print_Area" localSheetId="5">'прейскурант с 01.10.20'!$A$1:$G$17</definedName>
  </definedNames>
  <calcPr calcId="114210"/>
</workbook>
</file>

<file path=xl/calcChain.xml><?xml version="1.0" encoding="utf-8"?>
<calcChain xmlns="http://schemas.openxmlformats.org/spreadsheetml/2006/main">
  <c r="B13" i="16"/>
  <c r="C13"/>
  <c r="D13"/>
  <c r="E13"/>
  <c r="F13"/>
  <c r="G13"/>
  <c r="B14"/>
  <c r="C14"/>
  <c r="D14"/>
  <c r="E14"/>
  <c r="F14"/>
  <c r="G14"/>
  <c r="B15"/>
  <c r="C15"/>
  <c r="D15"/>
  <c r="E15"/>
  <c r="F15"/>
  <c r="G15"/>
  <c r="C12"/>
  <c r="D12"/>
  <c r="E12"/>
  <c r="F12"/>
  <c r="G12"/>
  <c r="B12"/>
  <c r="B15" i="11"/>
  <c r="B15" i="12"/>
  <c r="B10" i="11"/>
  <c r="B12"/>
  <c r="B13"/>
  <c r="B16"/>
  <c r="B17"/>
  <c r="B18"/>
  <c r="H19"/>
  <c r="B19"/>
  <c r="B20"/>
  <c r="B21"/>
  <c r="B22"/>
  <c r="B23"/>
  <c r="B25"/>
  <c r="B26"/>
  <c r="L11"/>
  <c r="K6"/>
  <c r="L11" i="12"/>
  <c r="K6"/>
  <c r="L11" i="13"/>
  <c r="K6"/>
  <c r="H19" i="12"/>
  <c r="H19" i="13"/>
  <c r="H19" i="14"/>
  <c r="B14"/>
  <c r="G14"/>
  <c r="G19"/>
  <c r="D14"/>
  <c r="D19"/>
  <c r="C14"/>
  <c r="C19"/>
  <c r="B19"/>
  <c r="K6"/>
  <c r="B15"/>
  <c r="B16"/>
  <c r="L11"/>
  <c r="C14" i="12"/>
  <c r="C19"/>
  <c r="C15"/>
  <c r="C16"/>
  <c r="C17"/>
  <c r="C18"/>
  <c r="C20"/>
  <c r="C21"/>
  <c r="C22"/>
  <c r="C10"/>
  <c r="C12"/>
  <c r="C13"/>
  <c r="C23"/>
  <c r="D14"/>
  <c r="D19"/>
  <c r="D15"/>
  <c r="D16"/>
  <c r="D17"/>
  <c r="D18"/>
  <c r="D20"/>
  <c r="D21"/>
  <c r="D22"/>
  <c r="D23"/>
  <c r="E14"/>
  <c r="E19"/>
  <c r="E15"/>
  <c r="E16"/>
  <c r="E17"/>
  <c r="E18"/>
  <c r="E20"/>
  <c r="E21"/>
  <c r="E22"/>
  <c r="E23"/>
  <c r="F14"/>
  <c r="F19"/>
  <c r="F15"/>
  <c r="F16"/>
  <c r="F17"/>
  <c r="F18"/>
  <c r="F20"/>
  <c r="F21"/>
  <c r="F22"/>
  <c r="F23"/>
  <c r="G14"/>
  <c r="G19"/>
  <c r="G15"/>
  <c r="G16"/>
  <c r="G17"/>
  <c r="G18"/>
  <c r="G20"/>
  <c r="G21"/>
  <c r="G22"/>
  <c r="G23"/>
  <c r="B19"/>
  <c r="B16"/>
  <c r="B17"/>
  <c r="B18"/>
  <c r="B20"/>
  <c r="B21"/>
  <c r="B22"/>
  <c r="B10"/>
  <c r="B12"/>
  <c r="B13"/>
  <c r="B23"/>
  <c r="B14" i="13"/>
  <c r="C14"/>
  <c r="C19"/>
  <c r="C15"/>
  <c r="C16"/>
  <c r="C17"/>
  <c r="C18"/>
  <c r="C20"/>
  <c r="C21"/>
  <c r="C22"/>
  <c r="C10"/>
  <c r="C12"/>
  <c r="C13"/>
  <c r="C23"/>
  <c r="D14"/>
  <c r="D19"/>
  <c r="D15"/>
  <c r="D16"/>
  <c r="D17"/>
  <c r="D18"/>
  <c r="D20"/>
  <c r="D21"/>
  <c r="D22"/>
  <c r="D23"/>
  <c r="E14"/>
  <c r="E19"/>
  <c r="E15"/>
  <c r="E16"/>
  <c r="E17"/>
  <c r="E18"/>
  <c r="E20"/>
  <c r="E21"/>
  <c r="E22"/>
  <c r="E23"/>
  <c r="F14"/>
  <c r="F19"/>
  <c r="F15"/>
  <c r="F16"/>
  <c r="F17"/>
  <c r="F18"/>
  <c r="F20"/>
  <c r="F21"/>
  <c r="F22"/>
  <c r="F23"/>
  <c r="G14"/>
  <c r="G19"/>
  <c r="G15"/>
  <c r="G16"/>
  <c r="G17"/>
  <c r="G18"/>
  <c r="G20"/>
  <c r="G21"/>
  <c r="G22"/>
  <c r="G23"/>
  <c r="B19"/>
  <c r="B15"/>
  <c r="B16"/>
  <c r="B17"/>
  <c r="B18"/>
  <c r="B20"/>
  <c r="B21"/>
  <c r="B22"/>
  <c r="B10"/>
  <c r="B12"/>
  <c r="B13"/>
  <c r="B23"/>
  <c r="G15" i="14"/>
  <c r="G16"/>
  <c r="G20"/>
  <c r="G21"/>
  <c r="G17"/>
  <c r="G18"/>
  <c r="G22"/>
  <c r="F14"/>
  <c r="F15"/>
  <c r="F16"/>
  <c r="F20"/>
  <c r="F21"/>
  <c r="F17"/>
  <c r="F18"/>
  <c r="F19"/>
  <c r="F22"/>
  <c r="E14"/>
  <c r="E15"/>
  <c r="E16"/>
  <c r="E20"/>
  <c r="E21"/>
  <c r="E17"/>
  <c r="E18"/>
  <c r="E19"/>
  <c r="E22"/>
  <c r="D15"/>
  <c r="D16"/>
  <c r="D20"/>
  <c r="D21"/>
  <c r="D17"/>
  <c r="D18"/>
  <c r="D22"/>
  <c r="C15"/>
  <c r="C16"/>
  <c r="C20"/>
  <c r="C21"/>
  <c r="C17"/>
  <c r="C18"/>
  <c r="C22"/>
  <c r="B20"/>
  <c r="B21"/>
  <c r="B17"/>
  <c r="B18"/>
  <c r="B22"/>
  <c r="C10" i="11"/>
  <c r="C14"/>
  <c r="C15"/>
  <c r="N8"/>
  <c r="M8"/>
  <c r="C16"/>
  <c r="C18"/>
  <c r="D14"/>
  <c r="D15"/>
  <c r="D16"/>
  <c r="D18"/>
  <c r="E14"/>
  <c r="E15"/>
  <c r="E16"/>
  <c r="E18"/>
  <c r="F14"/>
  <c r="F15"/>
  <c r="F16"/>
  <c r="F18"/>
  <c r="G14"/>
  <c r="G15"/>
  <c r="G16"/>
  <c r="G18"/>
  <c r="C19"/>
  <c r="C17"/>
  <c r="C20"/>
  <c r="C21"/>
  <c r="C22"/>
  <c r="C12"/>
  <c r="C13"/>
  <c r="C23"/>
  <c r="D19"/>
  <c r="D17"/>
  <c r="D20"/>
  <c r="D21"/>
  <c r="D22"/>
  <c r="D23"/>
  <c r="E19"/>
  <c r="E17"/>
  <c r="E20"/>
  <c r="E21"/>
  <c r="E22"/>
  <c r="E23"/>
  <c r="F19"/>
  <c r="F17"/>
  <c r="F20"/>
  <c r="F21"/>
  <c r="F22"/>
  <c r="F23"/>
  <c r="G19"/>
  <c r="G17"/>
  <c r="G20"/>
  <c r="G21"/>
  <c r="G22"/>
  <c r="G23"/>
  <c r="C10" i="14"/>
  <c r="C12"/>
  <c r="C13"/>
  <c r="C23"/>
  <c r="D23"/>
  <c r="E23"/>
  <c r="F23"/>
  <c r="G23"/>
  <c r="B10"/>
  <c r="B12"/>
  <c r="B13"/>
  <c r="B23"/>
  <c r="I184"/>
  <c r="H184"/>
  <c r="N8" i="13"/>
  <c r="M8"/>
  <c r="I165" i="11"/>
  <c r="H165"/>
  <c r="D25" i="14"/>
  <c r="D26"/>
  <c r="D25" i="12"/>
  <c r="D26"/>
  <c r="H22" i="11"/>
  <c r="D25" i="13"/>
  <c r="D26"/>
  <c r="D28"/>
  <c r="D29"/>
  <c r="G25" i="11"/>
  <c r="G26"/>
  <c r="G28"/>
  <c r="G29"/>
  <c r="G25" i="14"/>
  <c r="C25"/>
  <c r="C26"/>
  <c r="D28"/>
  <c r="H22"/>
  <c r="E25"/>
  <c r="E26"/>
  <c r="C25" i="13"/>
  <c r="C26"/>
  <c r="H22"/>
  <c r="E25"/>
  <c r="E26"/>
  <c r="C25" i="12"/>
  <c r="C26"/>
  <c r="D28"/>
  <c r="H22"/>
  <c r="E25"/>
  <c r="E26"/>
  <c r="C25" i="11"/>
  <c r="C26"/>
  <c r="G26" i="14"/>
  <c r="D29"/>
  <c r="C28"/>
  <c r="C29"/>
  <c r="B25"/>
  <c r="B26"/>
  <c r="F25"/>
  <c r="F26"/>
  <c r="E28"/>
  <c r="G28"/>
  <c r="G25" i="12"/>
  <c r="G26"/>
  <c r="B25"/>
  <c r="B26"/>
  <c r="B25" i="13"/>
  <c r="B26"/>
  <c r="C28"/>
  <c r="G25"/>
  <c r="G26"/>
  <c r="E28"/>
  <c r="F25"/>
  <c r="F26"/>
  <c r="D29" i="12"/>
  <c r="C28"/>
  <c r="C29"/>
  <c r="F25"/>
  <c r="F26"/>
  <c r="E28"/>
  <c r="F25" i="11"/>
  <c r="F26"/>
  <c r="D25"/>
  <c r="D26"/>
  <c r="E25"/>
  <c r="E26"/>
  <c r="B28"/>
  <c r="B29"/>
  <c r="C28"/>
  <c r="C29"/>
  <c r="G29" i="14"/>
  <c r="E29"/>
  <c r="F28"/>
  <c r="B28"/>
  <c r="G28" i="12"/>
  <c r="C29" i="13"/>
  <c r="B28"/>
  <c r="B29"/>
  <c r="F28"/>
  <c r="E29"/>
  <c r="G28"/>
  <c r="E29" i="12"/>
  <c r="F28"/>
  <c r="B28"/>
  <c r="E28" i="11"/>
  <c r="E29"/>
  <c r="F28"/>
  <c r="D28"/>
  <c r="D29"/>
  <c r="G29" i="12"/>
  <c r="F29" i="14"/>
  <c r="B29"/>
  <c r="G29" i="13"/>
  <c r="F29"/>
  <c r="F29" i="12"/>
  <c r="B29"/>
  <c r="F29" i="11"/>
</calcChain>
</file>

<file path=xl/sharedStrings.xml><?xml version="1.0" encoding="utf-8"?>
<sst xmlns="http://schemas.openxmlformats.org/spreadsheetml/2006/main" count="268" uniqueCount="62">
  <si>
    <t>(руб.)</t>
  </si>
  <si>
    <t>Дополнительная заработная плата</t>
  </si>
  <si>
    <t>Амортизация</t>
  </si>
  <si>
    <t>Себестоимость услуги</t>
  </si>
  <si>
    <t>Рентабельность к себестоимости (%)</t>
  </si>
  <si>
    <t>Прибыль</t>
  </si>
  <si>
    <t>Налог на добавленную стоимость</t>
  </si>
  <si>
    <t>Сумма налога на добавленную стоимость</t>
  </si>
  <si>
    <t>Тариф с учетом налога на добавленную стоимость</t>
  </si>
  <si>
    <t>Отчисление на гос.страх</t>
  </si>
  <si>
    <t>Начисления на оплату труда в ФСЗН (34%):</t>
  </si>
  <si>
    <t>Отпускная цена (тариф без НДС)</t>
  </si>
  <si>
    <t>Статьи затрат:</t>
  </si>
  <si>
    <t>Гл.бухгалтер</t>
  </si>
  <si>
    <t>Нач.отдела</t>
  </si>
  <si>
    <t>Утверждаю:</t>
  </si>
  <si>
    <t>Директор КУМПП ЖКХ</t>
  </si>
  <si>
    <t>"Малоритское ЖКХ"</t>
  </si>
  <si>
    <t>А.Ф.Пешта</t>
  </si>
  <si>
    <t>Г.И.Чернышева</t>
  </si>
  <si>
    <t>И.Ф.Олесиюк</t>
  </si>
  <si>
    <t>Норма времени: чел-час</t>
  </si>
  <si>
    <t>премия</t>
  </si>
  <si>
    <t>час тар ставка</t>
  </si>
  <si>
    <t>выслуга</t>
  </si>
  <si>
    <t>отпускные</t>
  </si>
  <si>
    <t>общая з/плата</t>
  </si>
  <si>
    <t>Основная заработная плата  инженера-микробиолога</t>
  </si>
  <si>
    <t>Наименование</t>
  </si>
  <si>
    <t>Основная заработная плата пробоотборщика 2 р.</t>
  </si>
  <si>
    <t xml:space="preserve">Калькуляция на отбор проб для химических и радиологических исследований (при отборе проб объемом от 0,5 до 5 литров) </t>
  </si>
  <si>
    <t>Калькуляция на отбор проб для микробиологических  исследований (при отборе проб объемом до 0,5 литра)</t>
  </si>
  <si>
    <t>Калькуляция на отбор проб для химических и радиологических исследований (при отборе проб объемом до 0,5 литра)</t>
  </si>
  <si>
    <t>Калькуляция на отбор проб для микробиологических  исследований (при отборе проб объемом от 0,5 до 5 литров)</t>
  </si>
  <si>
    <t>с 01.02.2019г.</t>
  </si>
  <si>
    <t>1 проба</t>
  </si>
  <si>
    <t>2 пробы</t>
  </si>
  <si>
    <t>3 пробы</t>
  </si>
  <si>
    <t>4 пробы</t>
  </si>
  <si>
    <t>5 проб</t>
  </si>
  <si>
    <t>6-10 проб</t>
  </si>
  <si>
    <t>Прочие расходы  (47,05%)</t>
  </si>
  <si>
    <t>Общецеховые расходы (0,22%)</t>
  </si>
  <si>
    <t>Общехозяйственные (12,26%)</t>
  </si>
  <si>
    <t>2 разряд</t>
  </si>
  <si>
    <t>6 чел.</t>
  </si>
  <si>
    <t xml:space="preserve">ср/мес.норма на 2019 г. </t>
  </si>
  <si>
    <t>Н.А.Дацик</t>
  </si>
  <si>
    <t>Вед.экономист</t>
  </si>
  <si>
    <t xml:space="preserve">Прейскурант </t>
  </si>
  <si>
    <t>Отбор проб для микробиологических  исследований (при отборе проб объемом до 0,5 литра)</t>
  </si>
  <si>
    <t xml:space="preserve">Отбор проб для химических и радиологических исследований (при отборе проб объемом от 0,5 до 5 литров) </t>
  </si>
  <si>
    <t>Отбор проб для микробиологических  исследований (при отборе проб объемом от 0,5 до 5 литров)</t>
  </si>
  <si>
    <t>Отбор проб для химических и радиологических исследований (при отборе проб объемом до 0,5 литра)</t>
  </si>
  <si>
    <t>отпускных цен на услуги лаборатории производственного участка водоснабжения</t>
  </si>
  <si>
    <t>руб. без НДС</t>
  </si>
  <si>
    <t>для юридических лиц</t>
  </si>
  <si>
    <t>с 05.02.2019г.</t>
  </si>
  <si>
    <t>Р.Е.Рачкевич</t>
  </si>
  <si>
    <t>с 01.10.2020г.</t>
  </si>
  <si>
    <t>Приложение №9    к приказу от 28.09.2020 №</t>
  </si>
  <si>
    <t>Исполнитель: вед.экономист Дацик Н.А.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</si>
</sst>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00"/>
  </numFmts>
  <fonts count="1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1" fontId="0" fillId="0" borderId="0" xfId="0" applyNumberFormat="1"/>
    <xf numFmtId="0" fontId="2" fillId="0" borderId="0" xfId="0" applyFont="1" applyAlignment="1">
      <alignment horizontal="centerContinuous" wrapText="1"/>
    </xf>
    <xf numFmtId="0" fontId="3" fillId="0" borderId="0" xfId="0" applyFont="1"/>
    <xf numFmtId="164" fontId="0" fillId="0" borderId="0" xfId="0" applyNumberForma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distributed"/>
    </xf>
    <xf numFmtId="0" fontId="7" fillId="0" borderId="1" xfId="0" applyFont="1" applyBorder="1" applyAlignment="1">
      <alignment horizontal="left"/>
    </xf>
    <xf numFmtId="0" fontId="7" fillId="0" borderId="2" xfId="0" applyFont="1" applyBorder="1"/>
    <xf numFmtId="0" fontId="8" fillId="0" borderId="1" xfId="0" applyFont="1" applyBorder="1" applyAlignment="1">
      <alignment horizontal="left"/>
    </xf>
    <xf numFmtId="1" fontId="4" fillId="0" borderId="2" xfId="0" applyNumberFormat="1" applyFont="1" applyBorder="1"/>
    <xf numFmtId="0" fontId="4" fillId="0" borderId="2" xfId="0" applyFont="1" applyBorder="1"/>
    <xf numFmtId="0" fontId="4" fillId="0" borderId="1" xfId="0" applyFont="1" applyBorder="1" applyAlignment="1">
      <alignment horizontal="left"/>
    </xf>
    <xf numFmtId="165" fontId="7" fillId="0" borderId="2" xfId="0" applyNumberFormat="1" applyFont="1" applyBorder="1"/>
    <xf numFmtId="165" fontId="4" fillId="0" borderId="2" xfId="0" applyNumberFormat="1" applyFont="1" applyBorder="1"/>
    <xf numFmtId="164" fontId="4" fillId="0" borderId="0" xfId="0" applyNumberFormat="1" applyFont="1"/>
    <xf numFmtId="1" fontId="4" fillId="0" borderId="0" xfId="0" applyNumberFormat="1" applyFont="1"/>
    <xf numFmtId="0" fontId="8" fillId="0" borderId="0" xfId="0" applyFont="1" applyAlignment="1">
      <alignment vertical="center"/>
    </xf>
    <xf numFmtId="166" fontId="7" fillId="0" borderId="2" xfId="0" applyNumberFormat="1" applyFont="1" applyBorder="1"/>
    <xf numFmtId="0" fontId="7" fillId="0" borderId="2" xfId="0" applyFont="1" applyBorder="1" applyAlignment="1">
      <alignment horizontal="center"/>
    </xf>
    <xf numFmtId="2" fontId="8" fillId="0" borderId="2" xfId="0" applyNumberFormat="1" applyFont="1" applyBorder="1"/>
    <xf numFmtId="2" fontId="4" fillId="0" borderId="2" xfId="0" applyNumberFormat="1" applyFont="1" applyBorder="1"/>
    <xf numFmtId="0" fontId="5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9"/>
  <dimension ref="A1:N165"/>
  <sheetViews>
    <sheetView zoomScaleNormal="100" workbookViewId="0">
      <selection activeCell="H38" sqref="H38"/>
    </sheetView>
  </sheetViews>
  <sheetFormatPr defaultRowHeight="15" outlineLevelRow="1"/>
  <cols>
    <col min="1" max="1" width="51.140625" customWidth="1"/>
    <col min="2" max="7" width="12.7109375" customWidth="1"/>
    <col min="8" max="8" width="13.140625" customWidth="1"/>
  </cols>
  <sheetData>
    <row r="1" spans="1:14" ht="15.75">
      <c r="A1" s="7"/>
      <c r="B1" s="8"/>
      <c r="C1" s="7"/>
      <c r="D1" s="7"/>
      <c r="E1" s="8" t="s">
        <v>15</v>
      </c>
      <c r="F1" s="8"/>
      <c r="G1" s="8"/>
      <c r="H1" s="4"/>
      <c r="I1" s="4"/>
      <c r="J1" s="4"/>
      <c r="K1" s="4"/>
    </row>
    <row r="2" spans="1:14" ht="15.75">
      <c r="A2" s="7"/>
      <c r="B2" s="8"/>
      <c r="C2" s="7"/>
      <c r="D2" s="7"/>
      <c r="E2" s="8" t="s">
        <v>16</v>
      </c>
      <c r="F2" s="8"/>
      <c r="G2" s="8"/>
      <c r="H2" s="4"/>
      <c r="I2" s="4"/>
      <c r="J2" s="4"/>
      <c r="K2" s="4"/>
    </row>
    <row r="3" spans="1:14" ht="15.75">
      <c r="A3" s="7"/>
      <c r="B3" s="8"/>
      <c r="C3" s="7"/>
      <c r="D3" s="7"/>
      <c r="E3" s="8" t="s">
        <v>17</v>
      </c>
      <c r="F3" s="8"/>
      <c r="G3" s="8"/>
      <c r="H3" s="4"/>
      <c r="I3" s="4"/>
      <c r="J3" s="4"/>
      <c r="K3" s="4"/>
    </row>
    <row r="4" spans="1:14" ht="15.75">
      <c r="A4" s="7"/>
      <c r="B4" s="8"/>
      <c r="C4" s="7"/>
      <c r="D4" s="7"/>
      <c r="E4" s="8"/>
      <c r="F4" s="33" t="s">
        <v>18</v>
      </c>
      <c r="G4" s="33"/>
      <c r="H4" s="4"/>
      <c r="I4" s="4"/>
      <c r="J4" s="4"/>
      <c r="K4" s="4"/>
    </row>
    <row r="5" spans="1:14" ht="58.5" customHeight="1">
      <c r="A5" s="31" t="s">
        <v>32</v>
      </c>
      <c r="B5" s="31"/>
      <c r="C5" s="31"/>
      <c r="D5" s="31"/>
      <c r="E5" s="31"/>
      <c r="F5" s="31"/>
      <c r="G5" s="31"/>
      <c r="J5" t="s">
        <v>46</v>
      </c>
    </row>
    <row r="6" spans="1:14" ht="20.25" customHeight="1">
      <c r="A6" s="32" t="s">
        <v>34</v>
      </c>
      <c r="B6" s="32"/>
      <c r="C6" s="32"/>
      <c r="D6" s="32"/>
      <c r="E6" s="32"/>
      <c r="F6" s="32"/>
      <c r="G6" s="32"/>
      <c r="I6" t="s">
        <v>45</v>
      </c>
      <c r="J6">
        <v>167.3</v>
      </c>
      <c r="K6">
        <f>J6*6</f>
        <v>1003.8000000000001</v>
      </c>
    </row>
    <row r="7" spans="1:14" ht="43.5" customHeight="1">
      <c r="A7" s="9" t="s">
        <v>28</v>
      </c>
      <c r="B7" s="10" t="s">
        <v>35</v>
      </c>
      <c r="C7" s="10" t="s">
        <v>36</v>
      </c>
      <c r="D7" s="10" t="s">
        <v>37</v>
      </c>
      <c r="E7" s="10" t="s">
        <v>38</v>
      </c>
      <c r="F7" s="10" t="s">
        <v>39</v>
      </c>
      <c r="G7" s="10" t="s">
        <v>40</v>
      </c>
      <c r="H7" t="s">
        <v>23</v>
      </c>
      <c r="I7" t="s">
        <v>22</v>
      </c>
      <c r="J7" t="s">
        <v>24</v>
      </c>
      <c r="K7" t="s">
        <v>25</v>
      </c>
      <c r="M7" s="6" t="s">
        <v>26</v>
      </c>
      <c r="N7" s="6"/>
    </row>
    <row r="8" spans="1:14">
      <c r="A8" s="11" t="s">
        <v>12</v>
      </c>
      <c r="B8" s="23" t="s">
        <v>0</v>
      </c>
      <c r="C8" s="23" t="s">
        <v>0</v>
      </c>
      <c r="D8" s="23" t="s">
        <v>0</v>
      </c>
      <c r="E8" s="23" t="s">
        <v>0</v>
      </c>
      <c r="F8" s="23" t="s">
        <v>0</v>
      </c>
      <c r="G8" s="23" t="s">
        <v>0</v>
      </c>
      <c r="H8">
        <v>1.73</v>
      </c>
      <c r="I8" t="s">
        <v>44</v>
      </c>
      <c r="M8" s="2">
        <f>B10+B15</f>
        <v>0.47575000000000001</v>
      </c>
      <c r="N8" s="2">
        <f>C10+C15</f>
        <v>0.50905250000000013</v>
      </c>
    </row>
    <row r="9" spans="1:14" hidden="1" outlineLevel="1">
      <c r="A9" s="11" t="s">
        <v>21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14" hidden="1" outlineLevel="1">
      <c r="A10" s="13" t="s">
        <v>27</v>
      </c>
      <c r="B10" s="14">
        <f>SUM((H10*B9)*I10,0)</f>
        <v>0</v>
      </c>
      <c r="C10" s="14">
        <f>SUM((H10*C9)*I10,0)</f>
        <v>0</v>
      </c>
      <c r="D10" s="14"/>
      <c r="E10" s="14"/>
      <c r="F10" s="14"/>
      <c r="G10" s="14"/>
      <c r="H10">
        <v>0</v>
      </c>
      <c r="I10" s="5">
        <v>1.1000000000000001</v>
      </c>
    </row>
    <row r="11" spans="1:14" hidden="1" outlineLevel="1">
      <c r="A11" s="13" t="s">
        <v>1</v>
      </c>
      <c r="B11" s="14">
        <v>0</v>
      </c>
      <c r="C11" s="15">
        <v>0</v>
      </c>
      <c r="D11" s="15"/>
      <c r="E11" s="15"/>
      <c r="F11" s="15"/>
      <c r="G11" s="15"/>
      <c r="J11">
        <v>17.600000000000001</v>
      </c>
      <c r="K11">
        <v>7.5</v>
      </c>
      <c r="L11">
        <f>SUM(J11:K11)</f>
        <v>25.1</v>
      </c>
    </row>
    <row r="12" spans="1:14" hidden="1" outlineLevel="1">
      <c r="A12" s="16" t="s">
        <v>10</v>
      </c>
      <c r="B12" s="14">
        <f>SUM((B10+B11)*0.34)</f>
        <v>0</v>
      </c>
      <c r="C12" s="14">
        <f>SUM((C10+C11)*34%,0)</f>
        <v>0</v>
      </c>
      <c r="D12" s="14"/>
      <c r="E12" s="14"/>
      <c r="F12" s="14"/>
      <c r="G12" s="14"/>
      <c r="H12">
        <v>1.73</v>
      </c>
    </row>
    <row r="13" spans="1:14" hidden="1" outlineLevel="1">
      <c r="A13" s="16" t="s">
        <v>9</v>
      </c>
      <c r="B13" s="14">
        <f>SUM((B10+B11)*0.0054)</f>
        <v>0</v>
      </c>
      <c r="C13" s="14">
        <f>SUM((C10+C11)*0.0054,0)</f>
        <v>0</v>
      </c>
      <c r="D13" s="14"/>
      <c r="E13" s="14"/>
      <c r="F13" s="14"/>
      <c r="G13" s="14"/>
      <c r="H13">
        <v>5.0000000000000001E-3</v>
      </c>
    </row>
    <row r="14" spans="1:14" collapsed="1">
      <c r="A14" s="11" t="s">
        <v>21</v>
      </c>
      <c r="B14" s="17">
        <v>0.25</v>
      </c>
      <c r="C14" s="17">
        <f>B14*1.07</f>
        <v>0.26750000000000002</v>
      </c>
      <c r="D14" s="17">
        <f>B14*1.14</f>
        <v>0.28499999999999998</v>
      </c>
      <c r="E14" s="17">
        <f>B14*1.21</f>
        <v>0.30249999999999999</v>
      </c>
      <c r="F14" s="17">
        <f>B14*1.28</f>
        <v>0.32</v>
      </c>
      <c r="G14" s="17">
        <f>B14*2</f>
        <v>0.5</v>
      </c>
    </row>
    <row r="15" spans="1:14">
      <c r="A15" s="13" t="s">
        <v>29</v>
      </c>
      <c r="B15" s="18">
        <f>H15*B14*1.1</f>
        <v>0.47575000000000001</v>
      </c>
      <c r="C15" s="18">
        <f>H15*C14*1.1</f>
        <v>0.50905250000000013</v>
      </c>
      <c r="D15" s="18">
        <f>H15*D14*1.1</f>
        <v>0.54235499999999992</v>
      </c>
      <c r="E15" s="18">
        <f>H15*E14*1.1</f>
        <v>0.57565749999999993</v>
      </c>
      <c r="F15" s="18">
        <f>H15*F14*1.1</f>
        <v>0.60896000000000006</v>
      </c>
      <c r="G15" s="18">
        <f>H15*G14*1.1</f>
        <v>0.95150000000000001</v>
      </c>
      <c r="H15">
        <v>1.73</v>
      </c>
    </row>
    <row r="16" spans="1:14">
      <c r="A16" s="13" t="s">
        <v>1</v>
      </c>
      <c r="B16" s="18">
        <f t="shared" ref="B16:G16" si="0">B15*0.251</f>
        <v>0.11941325</v>
      </c>
      <c r="C16" s="18">
        <f t="shared" si="0"/>
        <v>0.12777217750000003</v>
      </c>
      <c r="D16" s="18">
        <f t="shared" si="0"/>
        <v>0.13613110499999997</v>
      </c>
      <c r="E16" s="18">
        <f t="shared" si="0"/>
        <v>0.14449003249999998</v>
      </c>
      <c r="F16" s="18">
        <f t="shared" si="0"/>
        <v>0.15284896000000001</v>
      </c>
      <c r="G16" s="18">
        <f t="shared" si="0"/>
        <v>0.2388265</v>
      </c>
    </row>
    <row r="17" spans="1:11">
      <c r="A17" s="16" t="s">
        <v>10</v>
      </c>
      <c r="B17" s="18">
        <f t="shared" ref="B17:G17" si="1">SUM((B15+B16)*34%,0)</f>
        <v>0.20235550500000002</v>
      </c>
      <c r="C17" s="18">
        <f t="shared" si="1"/>
        <v>0.21652039035000006</v>
      </c>
      <c r="D17" s="18">
        <f t="shared" si="1"/>
        <v>0.2306852757</v>
      </c>
      <c r="E17" s="18">
        <f t="shared" si="1"/>
        <v>0.24485016105000001</v>
      </c>
      <c r="F17" s="18">
        <f t="shared" si="1"/>
        <v>0.25901504640000006</v>
      </c>
      <c r="G17" s="18">
        <f t="shared" si="1"/>
        <v>0.40471101000000004</v>
      </c>
    </row>
    <row r="18" spans="1:11">
      <c r="A18" s="16" t="s">
        <v>9</v>
      </c>
      <c r="B18" s="18">
        <f t="shared" ref="B18:G18" si="2">SUM((B15+B16)*0.005,0)</f>
        <v>2.9758162500000004E-3</v>
      </c>
      <c r="C18" s="18">
        <f t="shared" si="2"/>
        <v>3.1841233875000009E-3</v>
      </c>
      <c r="D18" s="18">
        <f t="shared" si="2"/>
        <v>3.3924305249999997E-3</v>
      </c>
      <c r="E18" s="18">
        <f t="shared" si="2"/>
        <v>3.6007376624999999E-3</v>
      </c>
      <c r="F18" s="18">
        <f t="shared" si="2"/>
        <v>3.8090448000000004E-3</v>
      </c>
      <c r="G18" s="18">
        <f t="shared" si="2"/>
        <v>5.9516325000000007E-3</v>
      </c>
    </row>
    <row r="19" spans="1:11">
      <c r="A19" s="13" t="s">
        <v>2</v>
      </c>
      <c r="B19" s="18">
        <f>H19*B14</f>
        <v>0.41701036062960756</v>
      </c>
      <c r="C19" s="18">
        <f>H19*C14</f>
        <v>0.44620108587368013</v>
      </c>
      <c r="D19" s="18">
        <f>H19*D14</f>
        <v>0.47539181111775258</v>
      </c>
      <c r="E19" s="18">
        <f>H19*E14</f>
        <v>0.50458253636182515</v>
      </c>
      <c r="F19" s="18">
        <f>H19*F14</f>
        <v>0.53377326160589766</v>
      </c>
      <c r="G19" s="18">
        <f>H19*G14</f>
        <v>0.83402072125921511</v>
      </c>
      <c r="H19">
        <f>J19/K19</f>
        <v>1.6680414425184302</v>
      </c>
      <c r="J19">
        <v>1674.38</v>
      </c>
      <c r="K19">
        <v>1003.8</v>
      </c>
    </row>
    <row r="20" spans="1:11">
      <c r="A20" s="13" t="s">
        <v>41</v>
      </c>
      <c r="B20" s="18">
        <f t="shared" ref="B20:G20" si="3">(B15+B16)*47.05/100</f>
        <v>0.28002430912499998</v>
      </c>
      <c r="C20" s="18">
        <f t="shared" si="3"/>
        <v>0.29962601076375006</v>
      </c>
      <c r="D20" s="18">
        <f t="shared" si="3"/>
        <v>0.31922771240249997</v>
      </c>
      <c r="E20" s="18">
        <f t="shared" si="3"/>
        <v>0.33882941404125</v>
      </c>
      <c r="F20" s="18">
        <f t="shared" si="3"/>
        <v>0.35843111568000002</v>
      </c>
      <c r="G20" s="18">
        <f t="shared" si="3"/>
        <v>0.56004861824999996</v>
      </c>
    </row>
    <row r="21" spans="1:11">
      <c r="A21" s="13" t="s">
        <v>42</v>
      </c>
      <c r="B21" s="18">
        <f t="shared" ref="B21:G21" si="4">(B15+B16)*0.22/100</f>
        <v>1.3093591500000002E-3</v>
      </c>
      <c r="C21" s="18">
        <f t="shared" si="4"/>
        <v>1.4010142905000003E-3</v>
      </c>
      <c r="D21" s="18">
        <f t="shared" si="4"/>
        <v>1.4926694309999999E-3</v>
      </c>
      <c r="E21" s="18">
        <f t="shared" si="4"/>
        <v>1.5843245714999999E-3</v>
      </c>
      <c r="F21" s="18">
        <f t="shared" si="4"/>
        <v>1.6759797120000004E-3</v>
      </c>
      <c r="G21" s="18">
        <f t="shared" si="4"/>
        <v>2.6187183000000004E-3</v>
      </c>
    </row>
    <row r="22" spans="1:11">
      <c r="A22" s="13" t="s">
        <v>43</v>
      </c>
      <c r="B22" s="18">
        <f t="shared" ref="B22:G22" si="5">(B15+B16+B17+B18+B19+B20+B21)*12.26/100</f>
        <v>0.18375761237895488</v>
      </c>
      <c r="C22" s="18">
        <f t="shared" si="5"/>
        <v>0.19662064524548176</v>
      </c>
      <c r="D22" s="18">
        <f t="shared" si="5"/>
        <v>0.20948367811200858</v>
      </c>
      <c r="E22" s="18">
        <f t="shared" si="5"/>
        <v>0.22234671097853542</v>
      </c>
      <c r="F22" s="18">
        <f t="shared" si="5"/>
        <v>0.2352097438450623</v>
      </c>
      <c r="G22" s="18">
        <f t="shared" si="5"/>
        <v>0.36751522475790976</v>
      </c>
      <c r="H22" s="2">
        <f>B10+B11+B12+B13+B15+B16+B17+B18+B19+B20+B21</f>
        <v>1.4988386001546075</v>
      </c>
      <c r="I22" s="2"/>
      <c r="J22" s="2"/>
      <c r="K22" s="2"/>
    </row>
    <row r="23" spans="1:11">
      <c r="A23" s="13" t="s">
        <v>3</v>
      </c>
      <c r="B23" s="18">
        <f t="shared" ref="B23:G23" si="6">B10+B11+B12+B13+B15+B16+B17+B18+B19+B20+B21+B22</f>
        <v>1.6825962125335623</v>
      </c>
      <c r="C23" s="18">
        <f t="shared" si="6"/>
        <v>1.8003779474109121</v>
      </c>
      <c r="D23" s="18">
        <f t="shared" si="6"/>
        <v>1.9181596822882612</v>
      </c>
      <c r="E23" s="18">
        <f t="shared" si="6"/>
        <v>2.0359414171656107</v>
      </c>
      <c r="F23" s="18">
        <f t="shared" si="6"/>
        <v>2.1537231520429603</v>
      </c>
      <c r="G23" s="18">
        <f t="shared" si="6"/>
        <v>3.3651924250671246</v>
      </c>
    </row>
    <row r="24" spans="1:11">
      <c r="A24" s="13" t="s">
        <v>4</v>
      </c>
      <c r="B24" s="14">
        <v>30</v>
      </c>
      <c r="C24" s="14">
        <v>30</v>
      </c>
      <c r="D24" s="14">
        <v>30</v>
      </c>
      <c r="E24" s="14">
        <v>30</v>
      </c>
      <c r="F24" s="14">
        <v>30</v>
      </c>
      <c r="G24" s="14">
        <v>30</v>
      </c>
      <c r="H24" s="2"/>
    </row>
    <row r="25" spans="1:11">
      <c r="A25" s="13" t="s">
        <v>5</v>
      </c>
      <c r="B25" s="18">
        <f t="shared" ref="B25:G25" si="7">B23*B24/100</f>
        <v>0.50477886376006875</v>
      </c>
      <c r="C25" s="18">
        <f t="shared" si="7"/>
        <v>0.5401133842232736</v>
      </c>
      <c r="D25" s="18">
        <f t="shared" si="7"/>
        <v>0.57544790468647833</v>
      </c>
      <c r="E25" s="18">
        <f t="shared" si="7"/>
        <v>0.61078242514968328</v>
      </c>
      <c r="F25" s="18">
        <f t="shared" si="7"/>
        <v>0.64611694561288813</v>
      </c>
      <c r="G25" s="18">
        <f t="shared" si="7"/>
        <v>1.0095577275201375</v>
      </c>
    </row>
    <row r="26" spans="1:11">
      <c r="A26" s="13" t="s">
        <v>11</v>
      </c>
      <c r="B26" s="24">
        <f t="shared" ref="B26:G26" si="8">B23+B25</f>
        <v>2.1873750762936313</v>
      </c>
      <c r="C26" s="24">
        <f t="shared" si="8"/>
        <v>2.3404913316341855</v>
      </c>
      <c r="D26" s="24">
        <f t="shared" si="8"/>
        <v>2.4936075869747394</v>
      </c>
      <c r="E26" s="24">
        <f t="shared" si="8"/>
        <v>2.6467238423152941</v>
      </c>
      <c r="F26" s="24">
        <f t="shared" si="8"/>
        <v>2.7998400976558484</v>
      </c>
      <c r="G26" s="24">
        <f t="shared" si="8"/>
        <v>4.3747501525872625</v>
      </c>
    </row>
    <row r="27" spans="1:11">
      <c r="A27" s="13" t="s">
        <v>6</v>
      </c>
      <c r="B27" s="14">
        <v>20</v>
      </c>
      <c r="C27" s="14">
        <v>20</v>
      </c>
      <c r="D27" s="14">
        <v>20</v>
      </c>
      <c r="E27" s="14">
        <v>20</v>
      </c>
      <c r="F27" s="14">
        <v>20</v>
      </c>
      <c r="G27" s="14">
        <v>20</v>
      </c>
    </row>
    <row r="28" spans="1:11">
      <c r="A28" s="13" t="s">
        <v>7</v>
      </c>
      <c r="B28" s="24">
        <f t="shared" ref="B28:G28" si="9">B26*B27/100</f>
        <v>0.43747501525872623</v>
      </c>
      <c r="C28" s="24">
        <f t="shared" si="9"/>
        <v>0.4680982663268371</v>
      </c>
      <c r="D28" s="24">
        <f t="shared" si="9"/>
        <v>0.49872151739494791</v>
      </c>
      <c r="E28" s="24">
        <f t="shared" si="9"/>
        <v>0.52934476846305889</v>
      </c>
      <c r="F28" s="24">
        <f t="shared" si="9"/>
        <v>0.5599680195311697</v>
      </c>
      <c r="G28" s="24">
        <f t="shared" si="9"/>
        <v>0.87495003051745246</v>
      </c>
    </row>
    <row r="29" spans="1:11">
      <c r="A29" s="13" t="s">
        <v>8</v>
      </c>
      <c r="B29" s="24">
        <f t="shared" ref="B29:G29" si="10">B26+B28</f>
        <v>2.6248500915523576</v>
      </c>
      <c r="C29" s="24">
        <f t="shared" si="10"/>
        <v>2.8085895979610225</v>
      </c>
      <c r="D29" s="24">
        <f t="shared" si="10"/>
        <v>2.9923291043696874</v>
      </c>
      <c r="E29" s="24">
        <f t="shared" si="10"/>
        <v>3.1760686107783531</v>
      </c>
      <c r="F29" s="24">
        <f t="shared" si="10"/>
        <v>3.359808117187018</v>
      </c>
      <c r="G29" s="24">
        <f t="shared" si="10"/>
        <v>5.2497001831047152</v>
      </c>
    </row>
    <row r="30" spans="1:11">
      <c r="A30" s="7"/>
      <c r="B30" s="7"/>
      <c r="C30" s="7"/>
      <c r="D30" s="7"/>
      <c r="E30" s="7"/>
      <c r="F30" s="7"/>
      <c r="G30" s="7"/>
    </row>
    <row r="31" spans="1:11">
      <c r="A31" s="7" t="s">
        <v>13</v>
      </c>
      <c r="B31" s="7"/>
      <c r="C31" s="7" t="s">
        <v>19</v>
      </c>
      <c r="D31" s="7"/>
      <c r="E31" s="7"/>
      <c r="F31" s="7"/>
      <c r="G31" s="7"/>
    </row>
    <row r="32" spans="1:11">
      <c r="A32" s="7" t="s">
        <v>14</v>
      </c>
      <c r="B32" s="7"/>
      <c r="C32" s="7" t="s">
        <v>20</v>
      </c>
      <c r="D32" s="7"/>
      <c r="E32" s="7"/>
      <c r="F32" s="7"/>
      <c r="G32" s="7"/>
    </row>
    <row r="33" spans="1:7">
      <c r="A33" s="7" t="s">
        <v>48</v>
      </c>
      <c r="B33" s="7"/>
      <c r="C33" s="7" t="s">
        <v>47</v>
      </c>
      <c r="D33" s="7"/>
      <c r="E33" s="7"/>
      <c r="F33" s="7"/>
      <c r="G33" s="7"/>
    </row>
    <row r="34" spans="1:7">
      <c r="A34" s="7"/>
      <c r="B34" s="7"/>
      <c r="C34" s="7"/>
      <c r="D34" s="7"/>
      <c r="E34" s="7"/>
      <c r="F34" s="7"/>
      <c r="G34" s="7"/>
    </row>
    <row r="35" spans="1:7">
      <c r="A35" s="7"/>
      <c r="B35" s="7"/>
      <c r="C35" s="7"/>
      <c r="D35" s="7"/>
      <c r="E35" s="7"/>
      <c r="F35" s="7"/>
      <c r="G35" s="7"/>
    </row>
    <row r="46" spans="1:7" ht="15.75">
      <c r="B46" s="4"/>
    </row>
    <row r="47" spans="1:7" ht="15.75">
      <c r="B47" s="4"/>
    </row>
    <row r="48" spans="1:7" ht="15.75">
      <c r="B48" s="4"/>
    </row>
    <row r="49" spans="1:2" ht="15.75">
      <c r="B49" s="4"/>
    </row>
    <row r="50" spans="1:2" ht="15.75">
      <c r="B50" s="4"/>
    </row>
    <row r="52" spans="1:2" ht="21">
      <c r="A52" s="3"/>
      <c r="B52" s="3"/>
    </row>
    <row r="165" spans="8:9">
      <c r="H165" s="2" t="e">
        <f>#REF!+#REF!+#REF!+#REF!+#REF!+#REF!+#REF!+#REF!+#REF!+#REF!+#REF!</f>
        <v>#REF!</v>
      </c>
      <c r="I165" s="2" t="e">
        <f>#REF!+#REF!+#REF!+#REF!+#REF!+#REF!+#REF!+#REF!+#REF!+#REF!+#REF!</f>
        <v>#REF!</v>
      </c>
    </row>
  </sheetData>
  <mergeCells count="3">
    <mergeCell ref="A5:G5"/>
    <mergeCell ref="A6:G6"/>
    <mergeCell ref="F4:G4"/>
  </mergeCells>
  <phoneticPr fontId="0" type="noConversion"/>
  <pageMargins left="0.79" right="0.44" top="0.75" bottom="0.48" header="0.3" footer="0.3"/>
  <pageSetup paperSize="9" orientation="landscape" verticalDpi="0" r:id="rId1"/>
  <rowBreaks count="1" manualBreakCount="1">
    <brk id="36" max="16383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0"/>
  <dimension ref="A1:L181"/>
  <sheetViews>
    <sheetView zoomScaleNormal="100" workbookViewId="0">
      <selection activeCell="K28" sqref="K28"/>
    </sheetView>
  </sheetViews>
  <sheetFormatPr defaultRowHeight="15" outlineLevelRow="1"/>
  <cols>
    <col min="1" max="1" width="51.42578125" customWidth="1"/>
    <col min="2" max="7" width="12.7109375" customWidth="1"/>
    <col min="8" max="8" width="9" customWidth="1"/>
    <col min="9" max="9" width="5.7109375" customWidth="1"/>
    <col min="10" max="10" width="7.5703125" customWidth="1"/>
  </cols>
  <sheetData>
    <row r="1" spans="1:12" ht="15.75">
      <c r="A1" s="7"/>
      <c r="B1" s="8"/>
      <c r="C1" s="7"/>
      <c r="D1" s="7"/>
      <c r="E1" s="8" t="s">
        <v>15</v>
      </c>
      <c r="F1" s="8"/>
      <c r="G1" s="8"/>
      <c r="H1" s="8"/>
      <c r="I1" s="8"/>
      <c r="J1" s="8"/>
      <c r="K1" s="8"/>
      <c r="L1" s="7"/>
    </row>
    <row r="2" spans="1:12" ht="15.75">
      <c r="A2" s="7"/>
      <c r="B2" s="8"/>
      <c r="C2" s="7"/>
      <c r="D2" s="7"/>
      <c r="E2" s="8" t="s">
        <v>16</v>
      </c>
      <c r="F2" s="8"/>
      <c r="G2" s="8"/>
      <c r="H2" s="8"/>
      <c r="I2" s="8"/>
      <c r="J2" s="8"/>
      <c r="K2" s="8"/>
      <c r="L2" s="7"/>
    </row>
    <row r="3" spans="1:12" ht="15.75">
      <c r="A3" s="7"/>
      <c r="B3" s="8"/>
      <c r="C3" s="7"/>
      <c r="D3" s="7"/>
      <c r="E3" s="8" t="s">
        <v>17</v>
      </c>
      <c r="F3" s="8"/>
      <c r="G3" s="8"/>
      <c r="H3" s="8"/>
      <c r="I3" s="8"/>
      <c r="J3" s="8"/>
      <c r="K3" s="8"/>
      <c r="L3" s="7"/>
    </row>
    <row r="4" spans="1:12" ht="21.75" customHeight="1">
      <c r="A4" s="7"/>
      <c r="B4" s="8"/>
      <c r="C4" s="7"/>
      <c r="D4" s="7"/>
      <c r="E4" s="8"/>
      <c r="F4" s="33" t="s">
        <v>18</v>
      </c>
      <c r="G4" s="33"/>
      <c r="H4" s="8"/>
      <c r="I4" s="8"/>
      <c r="J4" s="8"/>
      <c r="K4" s="8"/>
      <c r="L4" s="7"/>
    </row>
    <row r="5" spans="1:12" ht="49.5" customHeight="1">
      <c r="A5" s="31" t="s">
        <v>31</v>
      </c>
      <c r="B5" s="31"/>
      <c r="C5" s="31"/>
      <c r="D5" s="31"/>
      <c r="E5" s="31"/>
      <c r="F5" s="31"/>
      <c r="G5" s="31"/>
      <c r="H5" s="7"/>
      <c r="I5" s="7"/>
      <c r="J5" s="7" t="s">
        <v>46</v>
      </c>
      <c r="K5" s="7"/>
      <c r="L5" s="7"/>
    </row>
    <row r="6" spans="1:12" ht="21" customHeight="1">
      <c r="A6" s="32" t="s">
        <v>57</v>
      </c>
      <c r="B6" s="32"/>
      <c r="C6" s="32"/>
      <c r="D6" s="32"/>
      <c r="E6" s="32"/>
      <c r="F6" s="32"/>
      <c r="G6" s="32"/>
      <c r="H6" s="7"/>
      <c r="I6" s="7" t="s">
        <v>45</v>
      </c>
      <c r="J6" s="7">
        <v>167.3</v>
      </c>
      <c r="K6" s="7">
        <f>J6*6</f>
        <v>1003.8000000000001</v>
      </c>
      <c r="L6" s="7"/>
    </row>
    <row r="7" spans="1:12" ht="36" customHeight="1">
      <c r="A7" s="28" t="s">
        <v>28</v>
      </c>
      <c r="B7" s="10" t="s">
        <v>35</v>
      </c>
      <c r="C7" s="10" t="s">
        <v>36</v>
      </c>
      <c r="D7" s="10" t="s">
        <v>37</v>
      </c>
      <c r="E7" s="10" t="s">
        <v>38</v>
      </c>
      <c r="F7" s="10" t="s">
        <v>39</v>
      </c>
      <c r="G7" s="10" t="s">
        <v>40</v>
      </c>
      <c r="H7" s="7" t="s">
        <v>23</v>
      </c>
      <c r="I7" s="7" t="s">
        <v>22</v>
      </c>
      <c r="J7" s="7" t="s">
        <v>24</v>
      </c>
      <c r="K7" s="7" t="s">
        <v>25</v>
      </c>
      <c r="L7" s="7"/>
    </row>
    <row r="8" spans="1:12">
      <c r="A8" s="11" t="s">
        <v>12</v>
      </c>
      <c r="B8" s="23" t="s">
        <v>0</v>
      </c>
      <c r="C8" s="23" t="s">
        <v>0</v>
      </c>
      <c r="D8" s="23" t="s">
        <v>0</v>
      </c>
      <c r="E8" s="23" t="s">
        <v>0</v>
      </c>
      <c r="F8" s="23" t="s">
        <v>0</v>
      </c>
      <c r="G8" s="23" t="s">
        <v>0</v>
      </c>
      <c r="H8" s="7">
        <v>1.73</v>
      </c>
      <c r="I8" s="7" t="s">
        <v>44</v>
      </c>
      <c r="J8" s="7"/>
      <c r="K8" s="7"/>
      <c r="L8" s="7"/>
    </row>
    <row r="9" spans="1:12" hidden="1" outlineLevel="1">
      <c r="A9" s="11" t="s">
        <v>21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7"/>
      <c r="I9" s="7"/>
      <c r="J9" s="7"/>
      <c r="K9" s="7"/>
      <c r="L9" s="7"/>
    </row>
    <row r="10" spans="1:12" hidden="1" outlineLevel="1">
      <c r="A10" s="13" t="s">
        <v>27</v>
      </c>
      <c r="B10" s="14">
        <f>SUM((H10*B9)*I10,0)</f>
        <v>0</v>
      </c>
      <c r="C10" s="14">
        <f>SUM((H10*C9)*I10,0)</f>
        <v>0</v>
      </c>
      <c r="D10" s="14"/>
      <c r="E10" s="14"/>
      <c r="F10" s="14"/>
      <c r="G10" s="14"/>
      <c r="H10" s="7">
        <v>0</v>
      </c>
      <c r="I10" s="19">
        <v>1.1000000000000001</v>
      </c>
      <c r="J10" s="7"/>
      <c r="K10" s="7"/>
      <c r="L10" s="7"/>
    </row>
    <row r="11" spans="1:12" hidden="1" outlineLevel="1">
      <c r="A11" s="13" t="s">
        <v>1</v>
      </c>
      <c r="B11" s="14">
        <v>0</v>
      </c>
      <c r="C11" s="15">
        <v>0</v>
      </c>
      <c r="D11" s="15"/>
      <c r="E11" s="15"/>
      <c r="F11" s="15"/>
      <c r="G11" s="15"/>
      <c r="H11" s="7"/>
      <c r="I11" s="7"/>
      <c r="J11" s="7">
        <v>17.600000000000001</v>
      </c>
      <c r="K11" s="7">
        <v>7.5</v>
      </c>
      <c r="L11" s="7">
        <f>SUM(J11:K11)</f>
        <v>25.1</v>
      </c>
    </row>
    <row r="12" spans="1:12" hidden="1" outlineLevel="1">
      <c r="A12" s="16" t="s">
        <v>10</v>
      </c>
      <c r="B12" s="14">
        <f>SUM((B10+B11)*0.34)</f>
        <v>0</v>
      </c>
      <c r="C12" s="14">
        <f>SUM((C10+C11)*34%,0)</f>
        <v>0</v>
      </c>
      <c r="D12" s="14"/>
      <c r="E12" s="14"/>
      <c r="F12" s="14"/>
      <c r="G12" s="14"/>
      <c r="H12" s="7">
        <v>1.73</v>
      </c>
      <c r="I12" s="7"/>
      <c r="J12" s="7"/>
      <c r="K12" s="7"/>
      <c r="L12" s="7"/>
    </row>
    <row r="13" spans="1:12" hidden="1" outlineLevel="1">
      <c r="A13" s="16" t="s">
        <v>9</v>
      </c>
      <c r="B13" s="14">
        <f>SUM((B10+B11)*0.0054)</f>
        <v>0</v>
      </c>
      <c r="C13" s="14">
        <f>SUM((C10+C11)*0.0054,0)</f>
        <v>0</v>
      </c>
      <c r="D13" s="14"/>
      <c r="E13" s="14"/>
      <c r="F13" s="14"/>
      <c r="G13" s="14"/>
      <c r="H13" s="7">
        <v>5.0000000000000001E-3</v>
      </c>
      <c r="I13" s="7"/>
      <c r="J13" s="7"/>
      <c r="K13" s="7"/>
      <c r="L13" s="7"/>
    </row>
    <row r="14" spans="1:12" collapsed="1">
      <c r="A14" s="11" t="s">
        <v>21</v>
      </c>
      <c r="B14" s="17">
        <v>0.27</v>
      </c>
      <c r="C14" s="17">
        <f>B14*1.07</f>
        <v>0.28890000000000005</v>
      </c>
      <c r="D14" s="17">
        <f>B14*1.14</f>
        <v>0.30780000000000002</v>
      </c>
      <c r="E14" s="17">
        <f>B14*1.21</f>
        <v>0.32669999999999999</v>
      </c>
      <c r="F14" s="17">
        <f>B14*1.28</f>
        <v>0.34560000000000002</v>
      </c>
      <c r="G14" s="17">
        <f>B14*2</f>
        <v>0.54</v>
      </c>
      <c r="H14" s="7"/>
      <c r="I14" s="7"/>
      <c r="J14" s="7"/>
      <c r="K14" s="7"/>
      <c r="L14" s="7"/>
    </row>
    <row r="15" spans="1:12">
      <c r="A15" s="13" t="s">
        <v>29</v>
      </c>
      <c r="B15" s="18">
        <f>H15*B14*1.1</f>
        <v>0.5138100000000001</v>
      </c>
      <c r="C15" s="18">
        <f>H15*C14*1.1</f>
        <v>0.54977670000000012</v>
      </c>
      <c r="D15" s="18">
        <f>H15*D14*1.1</f>
        <v>0.58574340000000003</v>
      </c>
      <c r="E15" s="18">
        <f>H15*E14*1.1</f>
        <v>0.62171010000000004</v>
      </c>
      <c r="F15" s="18">
        <f>H15*F14*1.1</f>
        <v>0.65767680000000006</v>
      </c>
      <c r="G15" s="18">
        <f>H15*G14*1.1</f>
        <v>1.0276200000000002</v>
      </c>
      <c r="H15" s="7">
        <v>1.73</v>
      </c>
      <c r="I15" s="7"/>
      <c r="J15" s="7"/>
      <c r="K15" s="7"/>
      <c r="L15" s="7"/>
    </row>
    <row r="16" spans="1:12">
      <c r="A16" s="13" t="s">
        <v>1</v>
      </c>
      <c r="B16" s="18">
        <f t="shared" ref="B16:G16" si="0">B15*0.251</f>
        <v>0.12896631000000003</v>
      </c>
      <c r="C16" s="18">
        <f t="shared" si="0"/>
        <v>0.13799395170000003</v>
      </c>
      <c r="D16" s="18">
        <f t="shared" si="0"/>
        <v>0.14702159340000001</v>
      </c>
      <c r="E16" s="18">
        <f t="shared" si="0"/>
        <v>0.15604923510000002</v>
      </c>
      <c r="F16" s="18">
        <f t="shared" si="0"/>
        <v>0.16507687680000002</v>
      </c>
      <c r="G16" s="18">
        <f t="shared" si="0"/>
        <v>0.25793262000000006</v>
      </c>
      <c r="H16" s="7"/>
      <c r="I16" s="7"/>
      <c r="J16" s="7"/>
      <c r="K16" s="7"/>
      <c r="L16" s="7"/>
    </row>
    <row r="17" spans="1:12">
      <c r="A17" s="16" t="s">
        <v>10</v>
      </c>
      <c r="B17" s="18">
        <f t="shared" ref="B17:G17" si="1">SUM((B15+B16)*34%,0)</f>
        <v>0.21854394540000005</v>
      </c>
      <c r="C17" s="18">
        <f t="shared" si="1"/>
        <v>0.23384202157800008</v>
      </c>
      <c r="D17" s="18">
        <f t="shared" si="1"/>
        <v>0.24914009775600002</v>
      </c>
      <c r="E17" s="18">
        <f t="shared" si="1"/>
        <v>0.26443817393400004</v>
      </c>
      <c r="F17" s="18">
        <f t="shared" si="1"/>
        <v>0.27973625011200004</v>
      </c>
      <c r="G17" s="18">
        <f t="shared" si="1"/>
        <v>0.4370878908000001</v>
      </c>
      <c r="H17" s="7"/>
      <c r="I17" s="7"/>
      <c r="J17" s="7"/>
      <c r="K17" s="7"/>
      <c r="L17" s="7"/>
    </row>
    <row r="18" spans="1:12">
      <c r="A18" s="16" t="s">
        <v>9</v>
      </c>
      <c r="B18" s="18">
        <f t="shared" ref="B18:G18" si="2">SUM((B15+B16)*0.0054,0)</f>
        <v>3.470992074000001E-3</v>
      </c>
      <c r="C18" s="18">
        <f t="shared" si="2"/>
        <v>3.7139615191800011E-3</v>
      </c>
      <c r="D18" s="18">
        <f t="shared" si="2"/>
        <v>3.9569309643599998E-3</v>
      </c>
      <c r="E18" s="18">
        <f t="shared" si="2"/>
        <v>4.1999004095400003E-3</v>
      </c>
      <c r="F18" s="18">
        <f t="shared" si="2"/>
        <v>4.4428698547200008E-3</v>
      </c>
      <c r="G18" s="18">
        <f t="shared" si="2"/>
        <v>6.941984148000002E-3</v>
      </c>
      <c r="H18" s="7"/>
      <c r="I18" s="7"/>
      <c r="J18" s="7"/>
      <c r="K18" s="7"/>
      <c r="L18" s="7"/>
    </row>
    <row r="19" spans="1:12">
      <c r="A19" s="13" t="s">
        <v>2</v>
      </c>
      <c r="B19" s="18">
        <f>H19*B14</f>
        <v>0.45037118947997618</v>
      </c>
      <c r="C19" s="18">
        <f>H19*C14</f>
        <v>0.48189717274357458</v>
      </c>
      <c r="D19" s="18">
        <f>H19*D14</f>
        <v>0.51342315600717281</v>
      </c>
      <c r="E19" s="18">
        <f>H19*E14</f>
        <v>0.54494913927077115</v>
      </c>
      <c r="F19" s="18">
        <f>H19*F14</f>
        <v>0.5764751225343695</v>
      </c>
      <c r="G19" s="18">
        <f>H19*G14</f>
        <v>0.90074237895995235</v>
      </c>
      <c r="H19" s="7">
        <f>J19/K19</f>
        <v>1.6680414425184302</v>
      </c>
      <c r="I19" s="7"/>
      <c r="J19" s="7">
        <v>1674.38</v>
      </c>
      <c r="K19" s="7">
        <v>1003.8</v>
      </c>
      <c r="L19" s="7"/>
    </row>
    <row r="20" spans="1:12">
      <c r="A20" s="13" t="s">
        <v>41</v>
      </c>
      <c r="B20" s="18">
        <f t="shared" ref="B20:G20" si="3">(B15+B16)*47.05/100</f>
        <v>0.30242625385500005</v>
      </c>
      <c r="C20" s="18">
        <f t="shared" si="3"/>
        <v>0.32359609162485009</v>
      </c>
      <c r="D20" s="18">
        <f t="shared" si="3"/>
        <v>0.34476592939469997</v>
      </c>
      <c r="E20" s="18">
        <f t="shared" si="3"/>
        <v>0.36593576716454995</v>
      </c>
      <c r="F20" s="18">
        <f t="shared" si="3"/>
        <v>0.38710560493440005</v>
      </c>
      <c r="G20" s="18">
        <f t="shared" si="3"/>
        <v>0.6048525077100001</v>
      </c>
      <c r="H20" s="7"/>
      <c r="I20" s="7"/>
      <c r="J20" s="7"/>
      <c r="K20" s="7"/>
      <c r="L20" s="7"/>
    </row>
    <row r="21" spans="1:12">
      <c r="A21" s="13" t="s">
        <v>42</v>
      </c>
      <c r="B21" s="18">
        <f t="shared" ref="B21:G21" si="4">(B15+B16)*0.22/100</f>
        <v>1.4141078820000003E-3</v>
      </c>
      <c r="C21" s="18">
        <f t="shared" si="4"/>
        <v>1.5130954337400004E-3</v>
      </c>
      <c r="D21" s="18">
        <f t="shared" si="4"/>
        <v>1.61208298548E-3</v>
      </c>
      <c r="E21" s="18">
        <f t="shared" si="4"/>
        <v>1.7110705372200003E-3</v>
      </c>
      <c r="F21" s="18">
        <f t="shared" si="4"/>
        <v>1.8100580889600002E-3</v>
      </c>
      <c r="G21" s="18">
        <f t="shared" si="4"/>
        <v>2.8282157640000007E-3</v>
      </c>
      <c r="H21" s="7"/>
      <c r="I21" s="7"/>
      <c r="J21" s="7"/>
      <c r="K21" s="7"/>
      <c r="L21" s="7"/>
    </row>
    <row r="22" spans="1:12">
      <c r="A22" s="13" t="s">
        <v>43</v>
      </c>
      <c r="B22" s="18">
        <f t="shared" ref="B22:G22" si="5">(B15+B16+B17+B18+B19+B20+B21)*12.26/100</f>
        <v>0.1984897431195137</v>
      </c>
      <c r="C22" s="18">
        <f t="shared" si="5"/>
        <v>0.21238402513787968</v>
      </c>
      <c r="D22" s="18">
        <f t="shared" si="5"/>
        <v>0.22627830715624558</v>
      </c>
      <c r="E22" s="18">
        <f t="shared" si="5"/>
        <v>0.24017258917461159</v>
      </c>
      <c r="F22" s="18">
        <f t="shared" si="5"/>
        <v>0.25406687119297755</v>
      </c>
      <c r="G22" s="18">
        <f t="shared" si="5"/>
        <v>0.3969794862390274</v>
      </c>
      <c r="H22" s="20">
        <f>B10+B11+B12+B13+B15+B16+B17+B18+B19+B20+B21</f>
        <v>1.6190027986909763</v>
      </c>
      <c r="I22" s="20"/>
      <c r="J22" s="20"/>
      <c r="K22" s="20"/>
      <c r="L22" s="7"/>
    </row>
    <row r="23" spans="1:12">
      <c r="A23" s="13" t="s">
        <v>3</v>
      </c>
      <c r="B23" s="18">
        <f t="shared" ref="B23:G23" si="6">B10+B11+B12+B13+B15+B16+B17+B18+B19+B20+B21+B22</f>
        <v>1.8174925418104899</v>
      </c>
      <c r="C23" s="18">
        <f t="shared" si="6"/>
        <v>1.9447170197372246</v>
      </c>
      <c r="D23" s="18">
        <f t="shared" si="6"/>
        <v>2.0719414976639583</v>
      </c>
      <c r="E23" s="18">
        <f t="shared" si="6"/>
        <v>2.1991659755906934</v>
      </c>
      <c r="F23" s="18">
        <f t="shared" si="6"/>
        <v>2.3263904535174276</v>
      </c>
      <c r="G23" s="18">
        <f t="shared" si="6"/>
        <v>3.6349850836209798</v>
      </c>
      <c r="H23" s="7"/>
      <c r="I23" s="7"/>
      <c r="J23" s="7"/>
      <c r="K23" s="7"/>
      <c r="L23" s="7"/>
    </row>
    <row r="24" spans="1:12">
      <c r="A24" s="13" t="s">
        <v>4</v>
      </c>
      <c r="B24" s="14">
        <v>30</v>
      </c>
      <c r="C24" s="14">
        <v>30</v>
      </c>
      <c r="D24" s="14">
        <v>30</v>
      </c>
      <c r="E24" s="14">
        <v>30</v>
      </c>
      <c r="F24" s="14">
        <v>30</v>
      </c>
      <c r="G24" s="14">
        <v>30</v>
      </c>
      <c r="H24" s="7"/>
      <c r="I24" s="7"/>
      <c r="J24" s="7"/>
      <c r="K24" s="7"/>
      <c r="L24" s="7"/>
    </row>
    <row r="25" spans="1:12">
      <c r="A25" s="13" t="s">
        <v>5</v>
      </c>
      <c r="B25" s="18">
        <f t="shared" ref="B25:G25" si="7">B23*B24/100</f>
        <v>0.545247762543147</v>
      </c>
      <c r="C25" s="18">
        <f t="shared" si="7"/>
        <v>0.5834151059211673</v>
      </c>
      <c r="D25" s="18">
        <f t="shared" si="7"/>
        <v>0.62158244929918749</v>
      </c>
      <c r="E25" s="18">
        <f t="shared" si="7"/>
        <v>0.65974979267720801</v>
      </c>
      <c r="F25" s="18">
        <f t="shared" si="7"/>
        <v>0.69791713605522832</v>
      </c>
      <c r="G25" s="18">
        <f t="shared" si="7"/>
        <v>1.090495525086294</v>
      </c>
      <c r="H25" s="7"/>
      <c r="I25" s="7"/>
      <c r="J25" s="7"/>
      <c r="K25" s="7"/>
      <c r="L25" s="7"/>
    </row>
    <row r="26" spans="1:12">
      <c r="A26" s="13" t="s">
        <v>11</v>
      </c>
      <c r="B26" s="24">
        <f t="shared" ref="B26:G26" si="8">B23+B25</f>
        <v>2.362740304353637</v>
      </c>
      <c r="C26" s="24">
        <f t="shared" si="8"/>
        <v>2.528132125658392</v>
      </c>
      <c r="D26" s="24">
        <f t="shared" si="8"/>
        <v>2.693523946963146</v>
      </c>
      <c r="E26" s="24">
        <f t="shared" si="8"/>
        <v>2.8589157682679014</v>
      </c>
      <c r="F26" s="24">
        <f t="shared" si="8"/>
        <v>3.0243075895726559</v>
      </c>
      <c r="G26" s="24">
        <f t="shared" si="8"/>
        <v>4.725480608707274</v>
      </c>
      <c r="H26" s="7"/>
      <c r="I26" s="7"/>
      <c r="J26" s="7"/>
      <c r="K26" s="7"/>
      <c r="L26" s="7"/>
    </row>
    <row r="27" spans="1:12">
      <c r="A27" s="13" t="s">
        <v>6</v>
      </c>
      <c r="B27" s="14">
        <v>20</v>
      </c>
      <c r="C27" s="14">
        <v>20</v>
      </c>
      <c r="D27" s="14">
        <v>20</v>
      </c>
      <c r="E27" s="14">
        <v>20</v>
      </c>
      <c r="F27" s="14">
        <v>20</v>
      </c>
      <c r="G27" s="14">
        <v>20</v>
      </c>
      <c r="H27" s="7"/>
      <c r="I27" s="7"/>
      <c r="J27" s="7"/>
      <c r="K27" s="7"/>
      <c r="L27" s="7"/>
    </row>
    <row r="28" spans="1:12">
      <c r="A28" s="13" t="s">
        <v>7</v>
      </c>
      <c r="B28" s="25">
        <f t="shared" ref="B28:G28" si="9">B26*B27/100</f>
        <v>0.47254806087072737</v>
      </c>
      <c r="C28" s="25">
        <f t="shared" si="9"/>
        <v>0.50562642513167833</v>
      </c>
      <c r="D28" s="25">
        <f t="shared" si="9"/>
        <v>0.53870478939262922</v>
      </c>
      <c r="E28" s="25">
        <f t="shared" si="9"/>
        <v>0.57178315365358034</v>
      </c>
      <c r="F28" s="25">
        <f t="shared" si="9"/>
        <v>0.60486151791453113</v>
      </c>
      <c r="G28" s="25">
        <f t="shared" si="9"/>
        <v>0.94509612174145474</v>
      </c>
      <c r="H28" s="7"/>
      <c r="I28" s="7"/>
      <c r="J28" s="7"/>
      <c r="K28" s="7"/>
      <c r="L28" s="7"/>
    </row>
    <row r="29" spans="1:12">
      <c r="A29" s="13" t="s">
        <v>8</v>
      </c>
      <c r="B29" s="25">
        <f t="shared" ref="B29:G29" si="10">B26+B28</f>
        <v>2.8352883652243643</v>
      </c>
      <c r="C29" s="25">
        <f t="shared" si="10"/>
        <v>3.0337585507900702</v>
      </c>
      <c r="D29" s="25">
        <f t="shared" si="10"/>
        <v>3.2322287363557751</v>
      </c>
      <c r="E29" s="25">
        <f t="shared" si="10"/>
        <v>3.4306989219214818</v>
      </c>
      <c r="F29" s="25">
        <f t="shared" si="10"/>
        <v>3.6291691074871872</v>
      </c>
      <c r="G29" s="25">
        <f t="shared" si="10"/>
        <v>5.6705767304487287</v>
      </c>
      <c r="H29" s="7"/>
      <c r="I29" s="7"/>
      <c r="J29" s="7"/>
      <c r="K29" s="7"/>
      <c r="L29" s="7"/>
    </row>
    <row r="30" spans="1:1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>
      <c r="A31" s="7" t="s">
        <v>13</v>
      </c>
      <c r="B31" s="7"/>
      <c r="C31" s="7" t="s">
        <v>19</v>
      </c>
      <c r="D31" s="7"/>
      <c r="E31" s="7"/>
      <c r="F31" s="7"/>
      <c r="G31" s="7"/>
      <c r="H31" s="7"/>
      <c r="I31" s="7"/>
      <c r="J31" s="7"/>
      <c r="K31" s="7"/>
      <c r="L31" s="7"/>
    </row>
    <row r="32" spans="1:12" ht="17.25" customHeight="1">
      <c r="A32" s="7" t="s">
        <v>14</v>
      </c>
      <c r="B32" s="7"/>
      <c r="C32" s="7" t="s">
        <v>20</v>
      </c>
      <c r="D32" s="7"/>
      <c r="E32" s="7"/>
      <c r="F32" s="7"/>
      <c r="G32" s="7"/>
      <c r="H32" s="7"/>
      <c r="I32" s="7"/>
      <c r="J32" s="7"/>
      <c r="K32" s="7"/>
      <c r="L32" s="7"/>
    </row>
    <row r="33" spans="1:12" ht="18" customHeight="1">
      <c r="A33" s="7" t="s">
        <v>48</v>
      </c>
      <c r="B33" s="7"/>
      <c r="C33" s="7" t="s">
        <v>47</v>
      </c>
      <c r="D33" s="7"/>
      <c r="E33" s="7"/>
      <c r="F33" s="7"/>
      <c r="G33" s="7"/>
      <c r="H33" s="7"/>
      <c r="I33" s="7"/>
      <c r="J33" s="7"/>
      <c r="K33" s="7"/>
      <c r="L33" s="7"/>
    </row>
    <row r="34" spans="1:1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46" spans="1:12" ht="15.75">
      <c r="B46" s="4"/>
    </row>
    <row r="47" spans="1:12" ht="15.75">
      <c r="B47" s="4"/>
    </row>
    <row r="48" spans="1:12" ht="15.75">
      <c r="B48" s="4"/>
    </row>
    <row r="49" spans="1:2" ht="15.75">
      <c r="B49" s="4"/>
    </row>
    <row r="50" spans="1:2" ht="15.75">
      <c r="B50" s="4"/>
    </row>
    <row r="52" spans="1:2" ht="21">
      <c r="A52" s="3"/>
      <c r="B52" s="3"/>
    </row>
    <row r="54" spans="1:2">
      <c r="A54" s="1"/>
    </row>
    <row r="181" spans="8:9">
      <c r="H181" s="2"/>
      <c r="I181" s="2"/>
    </row>
  </sheetData>
  <mergeCells count="3">
    <mergeCell ref="A6:G6"/>
    <mergeCell ref="A5:G5"/>
    <mergeCell ref="F4:G4"/>
  </mergeCells>
  <phoneticPr fontId="0" type="noConversion"/>
  <pageMargins left="1.05" right="0.16" top="0.74803149606299213" bottom="0.74803149606299213" header="0.31496062992125984" footer="0.31496062992125984"/>
  <pageSetup paperSize="9" orientation="landscape" verticalDpi="0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1"/>
  <dimension ref="A1:P183"/>
  <sheetViews>
    <sheetView workbookViewId="0">
      <selection activeCell="A7" sqref="A7"/>
    </sheetView>
  </sheetViews>
  <sheetFormatPr defaultRowHeight="15" outlineLevelRow="1"/>
  <cols>
    <col min="1" max="1" width="50.85546875" customWidth="1"/>
    <col min="2" max="7" width="13" customWidth="1"/>
    <col min="8" max="8" width="13.140625" customWidth="1"/>
  </cols>
  <sheetData>
    <row r="1" spans="1:16" ht="15.75">
      <c r="A1" s="7"/>
      <c r="B1" s="8"/>
      <c r="C1" s="7"/>
      <c r="D1" s="7"/>
      <c r="E1" s="8" t="s">
        <v>15</v>
      </c>
      <c r="F1" s="8"/>
      <c r="G1" s="8"/>
      <c r="H1" s="8"/>
      <c r="I1" s="8"/>
      <c r="J1" s="8"/>
      <c r="K1" s="8"/>
      <c r="L1" s="7"/>
      <c r="M1" s="7"/>
      <c r="N1" s="7"/>
      <c r="O1" s="7"/>
      <c r="P1" s="7"/>
    </row>
    <row r="2" spans="1:16" ht="15.75">
      <c r="A2" s="7"/>
      <c r="B2" s="8"/>
      <c r="C2" s="7"/>
      <c r="D2" s="7"/>
      <c r="E2" s="8" t="s">
        <v>16</v>
      </c>
      <c r="F2" s="8"/>
      <c r="G2" s="8"/>
      <c r="H2" s="8"/>
      <c r="I2" s="8"/>
      <c r="J2" s="8"/>
      <c r="K2" s="8"/>
      <c r="L2" s="7"/>
      <c r="M2" s="7"/>
      <c r="N2" s="7"/>
      <c r="O2" s="7"/>
      <c r="P2" s="7"/>
    </row>
    <row r="3" spans="1:16" ht="15.75">
      <c r="A3" s="7"/>
      <c r="B3" s="8"/>
      <c r="C3" s="7"/>
      <c r="D3" s="7"/>
      <c r="E3" s="8" t="s">
        <v>17</v>
      </c>
      <c r="F3" s="8"/>
      <c r="G3" s="8"/>
      <c r="H3" s="8"/>
      <c r="I3" s="8"/>
      <c r="J3" s="8"/>
      <c r="K3" s="8"/>
      <c r="L3" s="7"/>
      <c r="M3" s="7"/>
      <c r="N3" s="7"/>
      <c r="O3" s="7"/>
      <c r="P3" s="7"/>
    </row>
    <row r="4" spans="1:16" ht="15.75">
      <c r="A4" s="7"/>
      <c r="B4" s="8"/>
      <c r="C4" s="7"/>
      <c r="D4" s="7"/>
      <c r="E4" s="8"/>
      <c r="F4" s="33" t="s">
        <v>18</v>
      </c>
      <c r="G4" s="33"/>
      <c r="H4" s="8"/>
      <c r="I4" s="8"/>
      <c r="J4" s="8"/>
      <c r="K4" s="8"/>
      <c r="L4" s="7"/>
      <c r="M4" s="7"/>
      <c r="N4" s="7"/>
      <c r="O4" s="7"/>
      <c r="P4" s="7"/>
    </row>
    <row r="5" spans="1:16" ht="52.5" customHeight="1">
      <c r="A5" s="31" t="s">
        <v>30</v>
      </c>
      <c r="B5" s="31"/>
      <c r="C5" s="31"/>
      <c r="D5" s="31"/>
      <c r="E5" s="31"/>
      <c r="F5" s="31"/>
      <c r="G5" s="31"/>
      <c r="H5" s="7"/>
      <c r="I5" s="7"/>
      <c r="J5" s="7" t="s">
        <v>46</v>
      </c>
      <c r="K5" s="7"/>
      <c r="L5" s="7"/>
      <c r="M5" s="7"/>
      <c r="N5" s="7"/>
      <c r="O5" s="7"/>
      <c r="P5" s="7"/>
    </row>
    <row r="6" spans="1:16" ht="21.75" customHeight="1">
      <c r="A6" s="32" t="s">
        <v>57</v>
      </c>
      <c r="B6" s="32"/>
      <c r="C6" s="32"/>
      <c r="D6" s="32"/>
      <c r="E6" s="32"/>
      <c r="F6" s="32"/>
      <c r="G6" s="32"/>
      <c r="H6" s="7"/>
      <c r="I6" s="7" t="s">
        <v>45</v>
      </c>
      <c r="J6" s="7">
        <v>167.3</v>
      </c>
      <c r="K6" s="7">
        <f>J6*6</f>
        <v>1003.8000000000001</v>
      </c>
      <c r="L6" s="7"/>
      <c r="M6" s="7"/>
      <c r="N6" s="7"/>
      <c r="O6" s="7"/>
      <c r="P6" s="7"/>
    </row>
    <row r="7" spans="1:16" ht="35.25" customHeight="1">
      <c r="A7" s="28" t="s">
        <v>28</v>
      </c>
      <c r="B7" s="10" t="s">
        <v>35</v>
      </c>
      <c r="C7" s="10" t="s">
        <v>36</v>
      </c>
      <c r="D7" s="10" t="s">
        <v>37</v>
      </c>
      <c r="E7" s="10" t="s">
        <v>38</v>
      </c>
      <c r="F7" s="10" t="s">
        <v>39</v>
      </c>
      <c r="G7" s="10" t="s">
        <v>40</v>
      </c>
      <c r="H7" s="7" t="s">
        <v>23</v>
      </c>
      <c r="I7" s="7" t="s">
        <v>22</v>
      </c>
      <c r="J7" s="7" t="s">
        <v>24</v>
      </c>
      <c r="K7" s="7" t="s">
        <v>25</v>
      </c>
      <c r="L7" s="7"/>
      <c r="M7" s="21" t="s">
        <v>26</v>
      </c>
      <c r="N7" s="21"/>
      <c r="O7" s="7"/>
      <c r="P7" s="7"/>
    </row>
    <row r="8" spans="1:16">
      <c r="A8" s="11" t="s">
        <v>12</v>
      </c>
      <c r="B8" s="23" t="s">
        <v>0</v>
      </c>
      <c r="C8" s="23" t="s">
        <v>0</v>
      </c>
      <c r="D8" s="23" t="s">
        <v>0</v>
      </c>
      <c r="E8" s="23" t="s">
        <v>0</v>
      </c>
      <c r="F8" s="23" t="s">
        <v>0</v>
      </c>
      <c r="G8" s="23" t="s">
        <v>0</v>
      </c>
      <c r="H8" s="7">
        <v>1.73</v>
      </c>
      <c r="I8" s="7" t="s">
        <v>44</v>
      </c>
      <c r="J8" s="7"/>
      <c r="K8" s="7"/>
      <c r="L8" s="7"/>
      <c r="M8" s="20">
        <f>B10+B15</f>
        <v>0.52332500000000004</v>
      </c>
      <c r="N8" s="20">
        <f>C10+C15</f>
        <v>0.55995775000000014</v>
      </c>
      <c r="O8" s="7"/>
      <c r="P8" s="7"/>
    </row>
    <row r="9" spans="1:16" hidden="1" outlineLevel="1">
      <c r="A9" s="11" t="s">
        <v>21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7"/>
      <c r="I9" s="7"/>
      <c r="J9" s="7"/>
      <c r="K9" s="7"/>
      <c r="L9" s="7"/>
      <c r="M9" s="7"/>
      <c r="N9" s="7"/>
      <c r="O9" s="7"/>
      <c r="P9" s="7"/>
    </row>
    <row r="10" spans="1:16" hidden="1" outlineLevel="1">
      <c r="A10" s="13" t="s">
        <v>27</v>
      </c>
      <c r="B10" s="14">
        <f>SUM((H10*B9)*I10,0)</f>
        <v>0</v>
      </c>
      <c r="C10" s="14">
        <f>SUM((H10*C9)*I10,0)</f>
        <v>0</v>
      </c>
      <c r="D10" s="14"/>
      <c r="E10" s="14"/>
      <c r="F10" s="14"/>
      <c r="G10" s="14"/>
      <c r="H10" s="7">
        <v>0</v>
      </c>
      <c r="I10" s="19">
        <v>1.1000000000000001</v>
      </c>
      <c r="J10" s="7"/>
      <c r="K10" s="7"/>
      <c r="L10" s="7"/>
      <c r="M10" s="7"/>
      <c r="N10" s="7"/>
      <c r="O10" s="7"/>
      <c r="P10" s="7"/>
    </row>
    <row r="11" spans="1:16" hidden="1" outlineLevel="1">
      <c r="A11" s="13" t="s">
        <v>1</v>
      </c>
      <c r="B11" s="14">
        <v>0</v>
      </c>
      <c r="C11" s="15">
        <v>0</v>
      </c>
      <c r="D11" s="15"/>
      <c r="E11" s="15"/>
      <c r="F11" s="15"/>
      <c r="G11" s="15"/>
      <c r="H11" s="7"/>
      <c r="I11" s="7"/>
      <c r="J11" s="7">
        <v>17.600000000000001</v>
      </c>
      <c r="K11" s="7">
        <v>7.5</v>
      </c>
      <c r="L11" s="7">
        <f>SUM(J11:K11)</f>
        <v>25.1</v>
      </c>
      <c r="M11" s="7"/>
      <c r="N11" s="7"/>
      <c r="O11" s="7"/>
      <c r="P11" s="7"/>
    </row>
    <row r="12" spans="1:16" hidden="1" outlineLevel="1">
      <c r="A12" s="16" t="s">
        <v>10</v>
      </c>
      <c r="B12" s="14">
        <f>SUM((B10+B11)*0.34)</f>
        <v>0</v>
      </c>
      <c r="C12" s="14">
        <f>SUM((C10+C11)*34%,0)</f>
        <v>0</v>
      </c>
      <c r="D12" s="14"/>
      <c r="E12" s="14"/>
      <c r="F12" s="14"/>
      <c r="G12" s="14"/>
      <c r="H12" s="7">
        <v>1.73</v>
      </c>
      <c r="I12" s="7"/>
      <c r="J12" s="7"/>
      <c r="K12" s="7"/>
      <c r="L12" s="7"/>
      <c r="M12" s="7"/>
      <c r="N12" s="7"/>
      <c r="O12" s="7"/>
      <c r="P12" s="7"/>
    </row>
    <row r="13" spans="1:16" hidden="1" outlineLevel="1">
      <c r="A13" s="16" t="s">
        <v>9</v>
      </c>
      <c r="B13" s="14">
        <f>SUM((B10+B11)*0.0054)</f>
        <v>0</v>
      </c>
      <c r="C13" s="14">
        <f>SUM((C10+C11)*0.0054,0)</f>
        <v>0</v>
      </c>
      <c r="D13" s="14"/>
      <c r="E13" s="14"/>
      <c r="F13" s="14"/>
      <c r="G13" s="14"/>
      <c r="H13" s="7">
        <v>5.0000000000000001E-3</v>
      </c>
      <c r="I13" s="7"/>
      <c r="J13" s="7"/>
      <c r="K13" s="7"/>
      <c r="L13" s="7"/>
      <c r="M13" s="7"/>
      <c r="N13" s="7"/>
      <c r="O13" s="7"/>
      <c r="P13" s="7"/>
    </row>
    <row r="14" spans="1:16" collapsed="1">
      <c r="A14" s="11" t="s">
        <v>21</v>
      </c>
      <c r="B14" s="22">
        <f>0.25*1.1</f>
        <v>0.27500000000000002</v>
      </c>
      <c r="C14" s="22">
        <f>B14*1.07</f>
        <v>0.29425000000000007</v>
      </c>
      <c r="D14" s="22">
        <f>B14*1.14</f>
        <v>0.3135</v>
      </c>
      <c r="E14" s="22">
        <f>B14*1.21</f>
        <v>0.33274999999999999</v>
      </c>
      <c r="F14" s="22">
        <f>B14*1.28</f>
        <v>0.35200000000000004</v>
      </c>
      <c r="G14" s="22">
        <f>B14*2</f>
        <v>0.55000000000000004</v>
      </c>
      <c r="H14" s="7"/>
      <c r="I14" s="7"/>
      <c r="J14" s="7"/>
      <c r="K14" s="7"/>
      <c r="L14" s="7"/>
      <c r="M14" s="7"/>
      <c r="N14" s="7"/>
      <c r="O14" s="7"/>
      <c r="P14" s="7"/>
    </row>
    <row r="15" spans="1:16">
      <c r="A15" s="13" t="s">
        <v>29</v>
      </c>
      <c r="B15" s="18">
        <f>H15*B14*1.1</f>
        <v>0.52332500000000004</v>
      </c>
      <c r="C15" s="18">
        <f>H15*C14*1.1</f>
        <v>0.55995775000000014</v>
      </c>
      <c r="D15" s="18">
        <f>H15*D14*1.1</f>
        <v>0.59659050000000013</v>
      </c>
      <c r="E15" s="18">
        <f>H15*E14*1.1</f>
        <v>0.63322325000000002</v>
      </c>
      <c r="F15" s="18">
        <f>H15*F14*1.1</f>
        <v>0.66985600000000012</v>
      </c>
      <c r="G15" s="18">
        <f>H15*G14*1.1</f>
        <v>1.0466500000000001</v>
      </c>
      <c r="H15" s="7">
        <v>1.73</v>
      </c>
      <c r="I15" s="7"/>
      <c r="J15" s="7"/>
      <c r="K15" s="7"/>
      <c r="L15" s="7"/>
      <c r="M15" s="7"/>
      <c r="N15" s="7"/>
      <c r="O15" s="7"/>
      <c r="P15" s="7"/>
    </row>
    <row r="16" spans="1:16">
      <c r="A16" s="13" t="s">
        <v>1</v>
      </c>
      <c r="B16" s="18">
        <f t="shared" ref="B16:G16" si="0">B15*0.251</f>
        <v>0.131354575</v>
      </c>
      <c r="C16" s="18">
        <f t="shared" si="0"/>
        <v>0.14054939525000004</v>
      </c>
      <c r="D16" s="18">
        <f t="shared" si="0"/>
        <v>0.14974421550000003</v>
      </c>
      <c r="E16" s="18">
        <f t="shared" si="0"/>
        <v>0.15893903575000001</v>
      </c>
      <c r="F16" s="18">
        <f t="shared" si="0"/>
        <v>0.16813385600000003</v>
      </c>
      <c r="G16" s="18">
        <f t="shared" si="0"/>
        <v>0.26270915</v>
      </c>
      <c r="H16" s="7"/>
      <c r="I16" s="7"/>
      <c r="J16" s="7"/>
      <c r="K16" s="7"/>
      <c r="L16" s="7"/>
      <c r="M16" s="7"/>
      <c r="N16" s="7"/>
      <c r="O16" s="7"/>
      <c r="P16" s="7"/>
    </row>
    <row r="17" spans="1:16">
      <c r="A17" s="16" t="s">
        <v>10</v>
      </c>
      <c r="B17" s="18">
        <f t="shared" ref="B17:G17" si="1">SUM((B15+B16)*34%,0)</f>
        <v>0.22259105550000005</v>
      </c>
      <c r="C17" s="18">
        <f t="shared" si="1"/>
        <v>0.23817242938500011</v>
      </c>
      <c r="D17" s="18">
        <f t="shared" si="1"/>
        <v>0.25375380327000008</v>
      </c>
      <c r="E17" s="18">
        <f t="shared" si="1"/>
        <v>0.26933517715500005</v>
      </c>
      <c r="F17" s="18">
        <f t="shared" si="1"/>
        <v>0.28491655104000008</v>
      </c>
      <c r="G17" s="18">
        <f t="shared" si="1"/>
        <v>0.4451821110000001</v>
      </c>
      <c r="H17" s="7"/>
      <c r="I17" s="7"/>
      <c r="J17" s="7"/>
      <c r="K17" s="7"/>
      <c r="L17" s="7"/>
      <c r="M17" s="7"/>
      <c r="N17" s="7"/>
      <c r="O17" s="7"/>
      <c r="P17" s="7"/>
    </row>
    <row r="18" spans="1:16">
      <c r="A18" s="16" t="s">
        <v>9</v>
      </c>
      <c r="B18" s="18">
        <f t="shared" ref="B18:G18" si="2">SUM((B15+B16)*0.0054,0)</f>
        <v>3.5352697050000004E-3</v>
      </c>
      <c r="C18" s="18">
        <f t="shared" si="2"/>
        <v>3.7827385843500014E-3</v>
      </c>
      <c r="D18" s="18">
        <f t="shared" si="2"/>
        <v>4.0302074637000012E-3</v>
      </c>
      <c r="E18" s="18">
        <f t="shared" si="2"/>
        <v>4.2776763430500001E-3</v>
      </c>
      <c r="F18" s="18">
        <f t="shared" si="2"/>
        <v>4.5251452224000007E-3</v>
      </c>
      <c r="G18" s="18">
        <f t="shared" si="2"/>
        <v>7.0705394100000008E-3</v>
      </c>
      <c r="H18" s="7"/>
      <c r="I18" s="7"/>
      <c r="J18" s="7"/>
      <c r="K18" s="7"/>
      <c r="L18" s="7"/>
      <c r="M18" s="7"/>
      <c r="N18" s="7"/>
      <c r="O18" s="7"/>
      <c r="P18" s="7"/>
    </row>
    <row r="19" spans="1:16">
      <c r="A19" s="13" t="s">
        <v>2</v>
      </c>
      <c r="B19" s="18">
        <f>H19*B14</f>
        <v>0.45871139669256833</v>
      </c>
      <c r="C19" s="18">
        <f>H19*C14</f>
        <v>0.49082119446104822</v>
      </c>
      <c r="D19" s="18">
        <f>H19*D14</f>
        <v>0.52293099222952788</v>
      </c>
      <c r="E19" s="18">
        <f>H19*E14</f>
        <v>0.55504078999800766</v>
      </c>
      <c r="F19" s="18">
        <f>H19*F14</f>
        <v>0.58715058776648754</v>
      </c>
      <c r="G19" s="18">
        <f>H19*G14</f>
        <v>0.91742279338513666</v>
      </c>
      <c r="H19" s="7">
        <f>J19/K19</f>
        <v>1.6680414425184302</v>
      </c>
      <c r="I19" s="7"/>
      <c r="J19" s="7">
        <v>1674.38</v>
      </c>
      <c r="K19" s="7">
        <v>1003.8</v>
      </c>
      <c r="L19" s="7"/>
      <c r="M19" s="7"/>
      <c r="N19" s="7"/>
      <c r="O19" s="7"/>
      <c r="P19" s="7"/>
    </row>
    <row r="20" spans="1:16">
      <c r="A20" s="13" t="s">
        <v>41</v>
      </c>
      <c r="B20" s="18">
        <f t="shared" ref="B20:G20" si="3">(B15+B16)*47.05/100</f>
        <v>0.30802674003750002</v>
      </c>
      <c r="C20" s="18">
        <f t="shared" si="3"/>
        <v>0.32958861184012511</v>
      </c>
      <c r="D20" s="18">
        <f t="shared" si="3"/>
        <v>0.35115048364275003</v>
      </c>
      <c r="E20" s="18">
        <f t="shared" si="3"/>
        <v>0.37271235544537495</v>
      </c>
      <c r="F20" s="18">
        <f t="shared" si="3"/>
        <v>0.39427422724800004</v>
      </c>
      <c r="G20" s="18">
        <f t="shared" si="3"/>
        <v>0.61605348007500005</v>
      </c>
      <c r="H20" s="7"/>
      <c r="I20" s="7"/>
      <c r="J20" s="7"/>
      <c r="K20" s="7"/>
      <c r="L20" s="7"/>
      <c r="M20" s="7"/>
      <c r="N20" s="7"/>
      <c r="O20" s="7"/>
      <c r="P20" s="7"/>
    </row>
    <row r="21" spans="1:16">
      <c r="A21" s="13" t="s">
        <v>42</v>
      </c>
      <c r="B21" s="18">
        <f t="shared" ref="B21:G21" si="4">(B15+B16)*0.22/100</f>
        <v>1.4402950650000002E-3</v>
      </c>
      <c r="C21" s="18">
        <f t="shared" si="4"/>
        <v>1.5411157195500005E-3</v>
      </c>
      <c r="D21" s="18">
        <f t="shared" si="4"/>
        <v>1.6419363741000004E-3</v>
      </c>
      <c r="E21" s="18">
        <f t="shared" si="4"/>
        <v>1.7427570286500003E-3</v>
      </c>
      <c r="F21" s="18">
        <f t="shared" si="4"/>
        <v>1.8435776832000004E-3</v>
      </c>
      <c r="G21" s="18">
        <f t="shared" si="4"/>
        <v>2.8805901300000005E-3</v>
      </c>
      <c r="H21" s="7"/>
      <c r="I21" s="7"/>
      <c r="J21" s="7"/>
      <c r="K21" s="7"/>
      <c r="L21" s="7"/>
      <c r="M21" s="7"/>
      <c r="N21" s="7"/>
      <c r="O21" s="7"/>
      <c r="P21" s="7"/>
    </row>
    <row r="22" spans="1:16">
      <c r="A22" s="13" t="s">
        <v>43</v>
      </c>
      <c r="B22" s="18">
        <f t="shared" ref="B22:G22" si="5">(B15+B16+B17+B18+B19+B20+B21)*12.26/100</f>
        <v>0.20216547910320842</v>
      </c>
      <c r="C22" s="18">
        <f t="shared" si="5"/>
        <v>0.21631706264043299</v>
      </c>
      <c r="D22" s="18">
        <f t="shared" si="5"/>
        <v>0.23046864617765753</v>
      </c>
      <c r="E22" s="18">
        <f t="shared" si="5"/>
        <v>0.24462022971488209</v>
      </c>
      <c r="F22" s="18">
        <f t="shared" si="5"/>
        <v>0.2587718132521068</v>
      </c>
      <c r="G22" s="18">
        <f t="shared" si="5"/>
        <v>0.40433095820641685</v>
      </c>
      <c r="H22" s="20">
        <f>B10+B11+B12+B13+B15+B16+B17+B18+B19+B20+B21</f>
        <v>1.6489843320000686</v>
      </c>
      <c r="I22" s="20"/>
      <c r="J22" s="20"/>
      <c r="K22" s="20"/>
      <c r="L22" s="7"/>
      <c r="M22" s="7"/>
      <c r="N22" s="7"/>
      <c r="O22" s="7"/>
      <c r="P22" s="7"/>
    </row>
    <row r="23" spans="1:16">
      <c r="A23" s="13" t="s">
        <v>3</v>
      </c>
      <c r="B23" s="18">
        <f t="shared" ref="B23:G23" si="6">B10+B11+B12+B13+B15+B16+B17+B18+B19+B20+B21+B22</f>
        <v>1.8511498111032769</v>
      </c>
      <c r="C23" s="18">
        <f t="shared" si="6"/>
        <v>1.9807302978805064</v>
      </c>
      <c r="D23" s="18">
        <f t="shared" si="6"/>
        <v>2.1103107846577354</v>
      </c>
      <c r="E23" s="18">
        <f t="shared" si="6"/>
        <v>2.2398912714349648</v>
      </c>
      <c r="F23" s="18">
        <f t="shared" si="6"/>
        <v>2.3694717582121947</v>
      </c>
      <c r="G23" s="18">
        <f t="shared" si="6"/>
        <v>3.7022996222065538</v>
      </c>
      <c r="H23" s="7"/>
      <c r="I23" s="7"/>
      <c r="J23" s="7"/>
      <c r="K23" s="7"/>
      <c r="L23" s="7"/>
      <c r="M23" s="7"/>
      <c r="N23" s="7"/>
      <c r="O23" s="7"/>
      <c r="P23" s="7"/>
    </row>
    <row r="24" spans="1:16">
      <c r="A24" s="13" t="s">
        <v>4</v>
      </c>
      <c r="B24" s="14">
        <v>30</v>
      </c>
      <c r="C24" s="14">
        <v>30</v>
      </c>
      <c r="D24" s="14">
        <v>30</v>
      </c>
      <c r="E24" s="14">
        <v>30</v>
      </c>
      <c r="F24" s="14">
        <v>30</v>
      </c>
      <c r="G24" s="14">
        <v>30</v>
      </c>
      <c r="H24" s="7"/>
      <c r="I24" s="7"/>
      <c r="J24" s="7"/>
      <c r="K24" s="7"/>
      <c r="L24" s="7"/>
      <c r="M24" s="7"/>
      <c r="N24" s="7"/>
      <c r="O24" s="7"/>
      <c r="P24" s="7"/>
    </row>
    <row r="25" spans="1:16">
      <c r="A25" s="13" t="s">
        <v>5</v>
      </c>
      <c r="B25" s="18">
        <f t="shared" ref="B25:G25" si="7">B23*B24/100</f>
        <v>0.55534494333098305</v>
      </c>
      <c r="C25" s="18">
        <f t="shared" si="7"/>
        <v>0.59421908936415191</v>
      </c>
      <c r="D25" s="18">
        <f t="shared" si="7"/>
        <v>0.63309323539732065</v>
      </c>
      <c r="E25" s="18">
        <f t="shared" si="7"/>
        <v>0.67196738143048951</v>
      </c>
      <c r="F25" s="18">
        <f t="shared" si="7"/>
        <v>0.71084152746365847</v>
      </c>
      <c r="G25" s="18">
        <f t="shared" si="7"/>
        <v>1.1106898866619661</v>
      </c>
      <c r="H25" s="7"/>
      <c r="I25" s="7"/>
      <c r="J25" s="7"/>
      <c r="K25" s="7"/>
      <c r="L25" s="7"/>
      <c r="M25" s="7"/>
      <c r="N25" s="7"/>
      <c r="O25" s="7"/>
      <c r="P25" s="7"/>
    </row>
    <row r="26" spans="1:16">
      <c r="A26" s="13" t="s">
        <v>11</v>
      </c>
      <c r="B26" s="24">
        <f t="shared" ref="B26:G26" si="8">B23+B25</f>
        <v>2.4064947544342599</v>
      </c>
      <c r="C26" s="24">
        <f t="shared" si="8"/>
        <v>2.5749493872446583</v>
      </c>
      <c r="D26" s="24">
        <f t="shared" si="8"/>
        <v>2.7434040200550562</v>
      </c>
      <c r="E26" s="24">
        <f t="shared" si="8"/>
        <v>2.9118586528654542</v>
      </c>
      <c r="F26" s="24">
        <f t="shared" si="8"/>
        <v>3.0803132856758531</v>
      </c>
      <c r="G26" s="24">
        <f t="shared" si="8"/>
        <v>4.8129895088685197</v>
      </c>
      <c r="H26" s="7"/>
      <c r="I26" s="7"/>
      <c r="J26" s="7"/>
      <c r="K26" s="7"/>
      <c r="L26" s="7"/>
      <c r="M26" s="7"/>
      <c r="N26" s="7"/>
      <c r="O26" s="7"/>
      <c r="P26" s="7"/>
    </row>
    <row r="27" spans="1:16">
      <c r="A27" s="13" t="s">
        <v>6</v>
      </c>
      <c r="B27" s="14">
        <v>20</v>
      </c>
      <c r="C27" s="14">
        <v>20</v>
      </c>
      <c r="D27" s="14">
        <v>20</v>
      </c>
      <c r="E27" s="14">
        <v>20</v>
      </c>
      <c r="F27" s="14">
        <v>20</v>
      </c>
      <c r="G27" s="14">
        <v>20</v>
      </c>
      <c r="H27" s="7"/>
      <c r="I27" s="7"/>
      <c r="J27" s="7"/>
      <c r="K27" s="7"/>
      <c r="L27" s="7"/>
      <c r="M27" s="7"/>
      <c r="N27" s="7"/>
      <c r="O27" s="7"/>
      <c r="P27" s="7"/>
    </row>
    <row r="28" spans="1:16">
      <c r="A28" s="13" t="s">
        <v>7</v>
      </c>
      <c r="B28" s="25">
        <f t="shared" ref="B28:G28" si="9">B26*B27/100</f>
        <v>0.48129895088685193</v>
      </c>
      <c r="C28" s="25">
        <f t="shared" si="9"/>
        <v>0.51498987744893165</v>
      </c>
      <c r="D28" s="25">
        <f t="shared" si="9"/>
        <v>0.54868080401101127</v>
      </c>
      <c r="E28" s="25">
        <f t="shared" si="9"/>
        <v>0.58237173057309088</v>
      </c>
      <c r="F28" s="25">
        <f t="shared" si="9"/>
        <v>0.61606265713517061</v>
      </c>
      <c r="G28" s="25">
        <f t="shared" si="9"/>
        <v>0.96259790177370386</v>
      </c>
      <c r="H28" s="7"/>
      <c r="I28" s="7"/>
      <c r="J28" s="7"/>
      <c r="K28" s="7"/>
      <c r="L28" s="7"/>
      <c r="M28" s="7"/>
      <c r="N28" s="7"/>
      <c r="O28" s="7"/>
      <c r="P28" s="7"/>
    </row>
    <row r="29" spans="1:16">
      <c r="A29" s="13" t="s">
        <v>8</v>
      </c>
      <c r="B29" s="25">
        <f t="shared" ref="B29:G29" si="10">B26+B28</f>
        <v>2.887793705321112</v>
      </c>
      <c r="C29" s="25">
        <f t="shared" si="10"/>
        <v>3.0899392646935899</v>
      </c>
      <c r="D29" s="25">
        <f t="shared" si="10"/>
        <v>3.2920848240660674</v>
      </c>
      <c r="E29" s="25">
        <f t="shared" si="10"/>
        <v>3.4942303834385449</v>
      </c>
      <c r="F29" s="25">
        <f t="shared" si="10"/>
        <v>3.6963759428110237</v>
      </c>
      <c r="G29" s="25">
        <f t="shared" si="10"/>
        <v>5.775587410642224</v>
      </c>
      <c r="H29" s="7"/>
      <c r="I29" s="7"/>
      <c r="J29" s="7"/>
      <c r="K29" s="7"/>
      <c r="L29" s="7"/>
      <c r="M29" s="7"/>
      <c r="N29" s="7"/>
      <c r="O29" s="7"/>
      <c r="P29" s="7"/>
    </row>
    <row r="30" spans="1:1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>
      <c r="A31" s="7" t="s">
        <v>13</v>
      </c>
      <c r="B31" s="7"/>
      <c r="C31" s="7" t="s">
        <v>19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>
      <c r="A32" s="7" t="s">
        <v>14</v>
      </c>
      <c r="B32" s="7"/>
      <c r="C32" s="7" t="s">
        <v>20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>
      <c r="A33" s="7" t="s">
        <v>48</v>
      </c>
      <c r="B33" s="7"/>
      <c r="C33" s="7" t="s">
        <v>47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46" spans="1:16" ht="15.75">
      <c r="B46" s="4"/>
    </row>
    <row r="47" spans="1:16" ht="15.75">
      <c r="B47" s="4"/>
    </row>
    <row r="48" spans="1:16" ht="15.75">
      <c r="B48" s="4"/>
    </row>
    <row r="49" spans="1:2" ht="15.75">
      <c r="B49" s="4"/>
    </row>
    <row r="50" spans="1:2" ht="15.75">
      <c r="B50" s="4"/>
    </row>
    <row r="52" spans="1:2" ht="21">
      <c r="A52" s="3"/>
      <c r="B52" s="3"/>
    </row>
    <row r="55" spans="1:2">
      <c r="A55" s="1"/>
    </row>
    <row r="56" spans="1:2">
      <c r="A56" s="1"/>
    </row>
    <row r="183" spans="8:9">
      <c r="H183" s="2"/>
      <c r="I183" s="2"/>
    </row>
  </sheetData>
  <mergeCells count="3">
    <mergeCell ref="A6:G6"/>
    <mergeCell ref="A5:G5"/>
    <mergeCell ref="F4:G4"/>
  </mergeCells>
  <phoneticPr fontId="0" type="noConversion"/>
  <pageMargins left="0.7" right="0.5" top="0.75" bottom="0.47" header="0.3" footer="0.3"/>
  <pageSetup paperSize="9" orientation="landscape" verticalDpi="0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2"/>
  <dimension ref="A1:R184"/>
  <sheetViews>
    <sheetView workbookViewId="0">
      <selection activeCell="A7" sqref="A7"/>
    </sheetView>
  </sheetViews>
  <sheetFormatPr defaultRowHeight="15" outlineLevelRow="1"/>
  <cols>
    <col min="1" max="1" width="50.7109375" customWidth="1"/>
    <col min="2" max="7" width="11.85546875" customWidth="1"/>
    <col min="8" max="8" width="13.140625" customWidth="1"/>
  </cols>
  <sheetData>
    <row r="1" spans="1:18" ht="15.75">
      <c r="A1" s="7"/>
      <c r="B1" s="8"/>
      <c r="C1" s="7"/>
      <c r="D1" s="7"/>
      <c r="E1" s="8" t="s">
        <v>15</v>
      </c>
      <c r="F1" s="8"/>
      <c r="G1" s="8"/>
      <c r="H1" s="8"/>
      <c r="I1" s="8"/>
      <c r="J1" s="8"/>
      <c r="K1" s="8"/>
      <c r="L1" s="7"/>
      <c r="M1" s="7"/>
      <c r="N1" s="7"/>
      <c r="O1" s="7"/>
      <c r="P1" s="7"/>
      <c r="Q1" s="7"/>
      <c r="R1" s="7"/>
    </row>
    <row r="2" spans="1:18" ht="15.75">
      <c r="A2" s="7"/>
      <c r="B2" s="8"/>
      <c r="C2" s="7"/>
      <c r="D2" s="7"/>
      <c r="E2" s="8" t="s">
        <v>16</v>
      </c>
      <c r="F2" s="8"/>
      <c r="G2" s="8"/>
      <c r="H2" s="8"/>
      <c r="I2" s="8"/>
      <c r="J2" s="8"/>
      <c r="K2" s="8"/>
      <c r="L2" s="7"/>
      <c r="M2" s="7"/>
      <c r="N2" s="7"/>
      <c r="O2" s="7"/>
      <c r="P2" s="7"/>
      <c r="Q2" s="7"/>
      <c r="R2" s="7"/>
    </row>
    <row r="3" spans="1:18" ht="15.75">
      <c r="A3" s="7"/>
      <c r="B3" s="8"/>
      <c r="C3" s="7"/>
      <c r="D3" s="7"/>
      <c r="E3" s="8" t="s">
        <v>17</v>
      </c>
      <c r="F3" s="8"/>
      <c r="G3" s="8"/>
      <c r="H3" s="8"/>
      <c r="I3" s="8"/>
      <c r="J3" s="8"/>
      <c r="K3" s="8"/>
      <c r="L3" s="7"/>
      <c r="M3" s="7"/>
      <c r="N3" s="7"/>
      <c r="O3" s="7"/>
      <c r="P3" s="7"/>
      <c r="Q3" s="7"/>
      <c r="R3" s="7"/>
    </row>
    <row r="4" spans="1:18" ht="15.75">
      <c r="A4" s="7"/>
      <c r="B4" s="8"/>
      <c r="C4" s="7"/>
      <c r="D4" s="7"/>
      <c r="E4" s="8"/>
      <c r="F4" s="33" t="s">
        <v>18</v>
      </c>
      <c r="G4" s="33"/>
      <c r="H4" s="8"/>
      <c r="I4" s="8"/>
      <c r="J4" s="8"/>
      <c r="K4" s="8"/>
      <c r="L4" s="7"/>
      <c r="M4" s="7"/>
      <c r="N4" s="7"/>
      <c r="O4" s="7"/>
      <c r="P4" s="7"/>
      <c r="Q4" s="7"/>
      <c r="R4" s="7"/>
    </row>
    <row r="5" spans="1:18" ht="54.75" customHeight="1">
      <c r="A5" s="31" t="s">
        <v>33</v>
      </c>
      <c r="B5" s="31"/>
      <c r="C5" s="31"/>
      <c r="D5" s="31"/>
      <c r="E5" s="31"/>
      <c r="F5" s="31"/>
      <c r="G5" s="31"/>
      <c r="H5" s="7"/>
      <c r="I5" s="7"/>
      <c r="J5" s="7" t="s">
        <v>46</v>
      </c>
      <c r="K5" s="7"/>
      <c r="L5" s="7"/>
      <c r="M5" s="7"/>
      <c r="N5" s="7"/>
      <c r="O5" s="7"/>
      <c r="P5" s="7"/>
      <c r="Q5" s="7"/>
      <c r="R5" s="7"/>
    </row>
    <row r="6" spans="1:18" ht="21.75" customHeight="1">
      <c r="A6" s="32" t="s">
        <v>57</v>
      </c>
      <c r="B6" s="32"/>
      <c r="C6" s="32"/>
      <c r="D6" s="32"/>
      <c r="E6" s="32"/>
      <c r="F6" s="32"/>
      <c r="G6" s="32"/>
      <c r="H6" s="7"/>
      <c r="I6" s="7" t="s">
        <v>45</v>
      </c>
      <c r="J6" s="7">
        <v>167.3</v>
      </c>
      <c r="K6" s="7">
        <f>J6*6</f>
        <v>1003.8000000000001</v>
      </c>
      <c r="L6" s="7"/>
      <c r="M6" s="7"/>
      <c r="N6" s="7"/>
      <c r="O6" s="7"/>
      <c r="P6" s="7"/>
      <c r="Q6" s="7"/>
      <c r="R6" s="7"/>
    </row>
    <row r="7" spans="1:18" ht="43.5" customHeight="1">
      <c r="A7" s="28" t="s">
        <v>28</v>
      </c>
      <c r="B7" s="10" t="s">
        <v>35</v>
      </c>
      <c r="C7" s="10" t="s">
        <v>36</v>
      </c>
      <c r="D7" s="10" t="s">
        <v>37</v>
      </c>
      <c r="E7" s="10" t="s">
        <v>38</v>
      </c>
      <c r="F7" s="10" t="s">
        <v>39</v>
      </c>
      <c r="G7" s="10" t="s">
        <v>40</v>
      </c>
      <c r="H7" s="7" t="s">
        <v>23</v>
      </c>
      <c r="I7" s="7" t="s">
        <v>22</v>
      </c>
      <c r="J7" s="7" t="s">
        <v>24</v>
      </c>
      <c r="K7" s="7" t="s">
        <v>25</v>
      </c>
      <c r="L7" s="7"/>
      <c r="M7" s="21"/>
      <c r="N7" s="21"/>
      <c r="O7" s="7"/>
      <c r="P7" s="7"/>
      <c r="Q7" s="7"/>
      <c r="R7" s="7"/>
    </row>
    <row r="8" spans="1:18">
      <c r="A8" s="11" t="s">
        <v>12</v>
      </c>
      <c r="B8" s="23" t="s">
        <v>0</v>
      </c>
      <c r="C8" s="23" t="s">
        <v>0</v>
      </c>
      <c r="D8" s="23" t="s">
        <v>0</v>
      </c>
      <c r="E8" s="23" t="s">
        <v>0</v>
      </c>
      <c r="F8" s="23" t="s">
        <v>0</v>
      </c>
      <c r="G8" s="23" t="s">
        <v>0</v>
      </c>
      <c r="H8" s="7">
        <v>1.73</v>
      </c>
      <c r="I8" s="7" t="s">
        <v>44</v>
      </c>
      <c r="J8" s="7"/>
      <c r="K8" s="7"/>
      <c r="L8" s="7"/>
      <c r="M8" s="20"/>
      <c r="N8" s="20"/>
      <c r="O8" s="7"/>
      <c r="P8" s="7"/>
      <c r="Q8" s="7"/>
      <c r="R8" s="7"/>
    </row>
    <row r="9" spans="1:18" hidden="1" outlineLevel="1">
      <c r="A9" s="11" t="s">
        <v>21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idden="1" outlineLevel="1">
      <c r="A10" s="13" t="s">
        <v>27</v>
      </c>
      <c r="B10" s="14">
        <f>SUM((H10*B9)*I10,0)</f>
        <v>0</v>
      </c>
      <c r="C10" s="14">
        <f>SUM((H10*C9)*I10,0)</f>
        <v>0</v>
      </c>
      <c r="D10" s="14"/>
      <c r="E10" s="14"/>
      <c r="F10" s="14"/>
      <c r="G10" s="14"/>
      <c r="H10" s="7">
        <v>0</v>
      </c>
      <c r="I10" s="19">
        <v>1.1000000000000001</v>
      </c>
      <c r="J10" s="7"/>
      <c r="K10" s="7"/>
      <c r="L10" s="7"/>
      <c r="M10" s="7"/>
      <c r="N10" s="7"/>
      <c r="O10" s="7"/>
      <c r="P10" s="7"/>
      <c r="Q10" s="7"/>
      <c r="R10" s="7"/>
    </row>
    <row r="11" spans="1:18" hidden="1" outlineLevel="1">
      <c r="A11" s="13" t="s">
        <v>1</v>
      </c>
      <c r="B11" s="14">
        <v>0</v>
      </c>
      <c r="C11" s="15">
        <v>0</v>
      </c>
      <c r="D11" s="15"/>
      <c r="E11" s="15"/>
      <c r="F11" s="15"/>
      <c r="G11" s="15"/>
      <c r="H11" s="7"/>
      <c r="I11" s="7"/>
      <c r="J11" s="7">
        <v>17.600000000000001</v>
      </c>
      <c r="K11" s="7">
        <v>7.5</v>
      </c>
      <c r="L11" s="7">
        <f>SUM(J11:K11)</f>
        <v>25.1</v>
      </c>
      <c r="M11" s="7"/>
      <c r="N11" s="7"/>
      <c r="O11" s="7"/>
      <c r="P11" s="7"/>
      <c r="Q11" s="7"/>
      <c r="R11" s="7"/>
    </row>
    <row r="12" spans="1:18" hidden="1" outlineLevel="1">
      <c r="A12" s="16" t="s">
        <v>10</v>
      </c>
      <c r="B12" s="14">
        <f>SUM((B10+B11)*0.34)</f>
        <v>0</v>
      </c>
      <c r="C12" s="14">
        <f>SUM((C10+C11)*34%,0)</f>
        <v>0</v>
      </c>
      <c r="D12" s="14"/>
      <c r="E12" s="14"/>
      <c r="F12" s="14"/>
      <c r="G12" s="14"/>
      <c r="H12" s="7">
        <v>1.73</v>
      </c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hidden="1" outlineLevel="1">
      <c r="A13" s="16" t="s">
        <v>9</v>
      </c>
      <c r="B13" s="14">
        <f>SUM((B10+B11)*0.0054)</f>
        <v>0</v>
      </c>
      <c r="C13" s="14">
        <f>SUM((C10+C11)*0.0054,0)</f>
        <v>0</v>
      </c>
      <c r="D13" s="14"/>
      <c r="E13" s="14"/>
      <c r="F13" s="14"/>
      <c r="G13" s="14"/>
      <c r="H13" s="7">
        <v>5.0000000000000001E-3</v>
      </c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collapsed="1">
      <c r="A14" s="11" t="s">
        <v>21</v>
      </c>
      <c r="B14" s="22">
        <f>0.27*1.1</f>
        <v>0.29700000000000004</v>
      </c>
      <c r="C14" s="22">
        <f>B14*1.07</f>
        <v>0.31779000000000007</v>
      </c>
      <c r="D14" s="22">
        <f>B14*1.14</f>
        <v>0.33857999999999999</v>
      </c>
      <c r="E14" s="22">
        <f>B14*1.21</f>
        <v>0.35937000000000002</v>
      </c>
      <c r="F14" s="22">
        <f>B14*1.28</f>
        <v>0.38016000000000005</v>
      </c>
      <c r="G14" s="22">
        <f>B14*2</f>
        <v>0.59400000000000008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>
      <c r="A15" s="13" t="s">
        <v>29</v>
      </c>
      <c r="B15" s="18">
        <f>H15*B14*1.1</f>
        <v>0.56519100000000011</v>
      </c>
      <c r="C15" s="18">
        <f>H15*C14*1.1</f>
        <v>0.60475437000000021</v>
      </c>
      <c r="D15" s="18">
        <f>H15*D14*1.1</f>
        <v>0.64431774000000008</v>
      </c>
      <c r="E15" s="18">
        <f>H15*E14*1.1</f>
        <v>0.68388111000000007</v>
      </c>
      <c r="F15" s="18">
        <f>H15*F14*1.1</f>
        <v>0.72344448000000017</v>
      </c>
      <c r="G15" s="18">
        <f>H15*G14*1.1</f>
        <v>1.1303820000000002</v>
      </c>
      <c r="H15" s="7">
        <v>1.73</v>
      </c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>
      <c r="A16" s="13" t="s">
        <v>1</v>
      </c>
      <c r="B16" s="18">
        <f t="shared" ref="B16:G16" si="0">B15*0.251</f>
        <v>0.14186294100000002</v>
      </c>
      <c r="C16" s="18">
        <f t="shared" si="0"/>
        <v>0.15179334687000004</v>
      </c>
      <c r="D16" s="18">
        <f t="shared" si="0"/>
        <v>0.16172375274000003</v>
      </c>
      <c r="E16" s="18">
        <f t="shared" si="0"/>
        <v>0.17165415861000002</v>
      </c>
      <c r="F16" s="18">
        <f t="shared" si="0"/>
        <v>0.18158456448000004</v>
      </c>
      <c r="G16" s="18">
        <f t="shared" si="0"/>
        <v>0.28372588200000004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>
      <c r="A17" s="16" t="s">
        <v>10</v>
      </c>
      <c r="B17" s="18">
        <f t="shared" ref="B17:G17" si="1">SUM((B15+B16)*34%,0)</f>
        <v>0.24039833994000004</v>
      </c>
      <c r="C17" s="18">
        <f t="shared" si="1"/>
        <v>0.25722622373580012</v>
      </c>
      <c r="D17" s="18">
        <f t="shared" si="1"/>
        <v>0.27405410753160009</v>
      </c>
      <c r="E17" s="18">
        <f t="shared" si="1"/>
        <v>0.29088199132740006</v>
      </c>
      <c r="F17" s="18">
        <f t="shared" si="1"/>
        <v>0.30770987512320008</v>
      </c>
      <c r="G17" s="18">
        <f t="shared" si="1"/>
        <v>0.48079667988000008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>
      <c r="A18" s="16" t="s">
        <v>9</v>
      </c>
      <c r="B18" s="18">
        <f t="shared" ref="B18:G18" si="2">SUM((B15+B16)*0.005,0)</f>
        <v>3.5352697050000004E-3</v>
      </c>
      <c r="C18" s="18">
        <f t="shared" si="2"/>
        <v>3.782738584350001E-3</v>
      </c>
      <c r="D18" s="18">
        <f t="shared" si="2"/>
        <v>4.0302074637000012E-3</v>
      </c>
      <c r="E18" s="18">
        <f t="shared" si="2"/>
        <v>4.2776763430500001E-3</v>
      </c>
      <c r="F18" s="18">
        <f t="shared" si="2"/>
        <v>4.5251452224000016E-3</v>
      </c>
      <c r="G18" s="18">
        <f t="shared" si="2"/>
        <v>7.0705394100000008E-3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>
      <c r="A19" s="13" t="s">
        <v>2</v>
      </c>
      <c r="B19" s="18">
        <f>H19*B14</f>
        <v>0.49540830842797384</v>
      </c>
      <c r="C19" s="18">
        <f>H19*C14</f>
        <v>0.53008689001793208</v>
      </c>
      <c r="D19" s="18">
        <f>H19*D14</f>
        <v>0.56476547160789015</v>
      </c>
      <c r="E19" s="18">
        <f>H19*E14</f>
        <v>0.59944405319784833</v>
      </c>
      <c r="F19" s="18">
        <f>H19*F14</f>
        <v>0.63412263478780651</v>
      </c>
      <c r="G19" s="18">
        <f>H19*G14</f>
        <v>0.99081661685594768</v>
      </c>
      <c r="H19" s="7">
        <f>J19/K19</f>
        <v>1.6680414425184302</v>
      </c>
      <c r="I19" s="7"/>
      <c r="J19" s="7">
        <v>1674.38</v>
      </c>
      <c r="K19" s="7">
        <v>1003.8</v>
      </c>
      <c r="L19" s="7"/>
      <c r="M19" s="7"/>
      <c r="N19" s="7"/>
      <c r="O19" s="7"/>
      <c r="P19" s="7"/>
      <c r="Q19" s="7"/>
      <c r="R19" s="7"/>
    </row>
    <row r="20" spans="1:18">
      <c r="A20" s="13" t="s">
        <v>41</v>
      </c>
      <c r="B20" s="18">
        <f t="shared" ref="B20:G20" si="3">(B15+B16)*47.05/100</f>
        <v>0.33266887924050004</v>
      </c>
      <c r="C20" s="18">
        <f t="shared" si="3"/>
        <v>0.35595570078733507</v>
      </c>
      <c r="D20" s="18">
        <f t="shared" si="3"/>
        <v>0.37924252233417005</v>
      </c>
      <c r="E20" s="18">
        <f t="shared" si="3"/>
        <v>0.40252934388100498</v>
      </c>
      <c r="F20" s="18">
        <f t="shared" si="3"/>
        <v>0.42581616542784007</v>
      </c>
      <c r="G20" s="18">
        <f t="shared" si="3"/>
        <v>0.66533775848100007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>
      <c r="A21" s="13" t="s">
        <v>42</v>
      </c>
      <c r="B21" s="18">
        <f t="shared" ref="B21:G21" si="4">(B15+B16)*0.22/100</f>
        <v>1.5555186702000002E-3</v>
      </c>
      <c r="C21" s="18">
        <f t="shared" si="4"/>
        <v>1.6644049771140004E-3</v>
      </c>
      <c r="D21" s="18">
        <f t="shared" si="4"/>
        <v>1.7732912840280005E-3</v>
      </c>
      <c r="E21" s="18">
        <f t="shared" si="4"/>
        <v>1.8821775909420003E-3</v>
      </c>
      <c r="F21" s="18">
        <f t="shared" si="4"/>
        <v>1.9910638978560004E-3</v>
      </c>
      <c r="G21" s="18">
        <f t="shared" si="4"/>
        <v>3.1110373404000004E-3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>
      <c r="A22" s="13" t="s">
        <v>43</v>
      </c>
      <c r="B22" s="18">
        <f t="shared" ref="B22:G22" si="5">(B15+B16+B17+B18+B19+B20+B21)*12.26/100</f>
        <v>0.21830404350619845</v>
      </c>
      <c r="C22" s="18">
        <f t="shared" si="5"/>
        <v>0.23358532655163239</v>
      </c>
      <c r="D22" s="18">
        <f t="shared" si="5"/>
        <v>0.24886660959706622</v>
      </c>
      <c r="E22" s="18">
        <f t="shared" si="5"/>
        <v>0.2641478926425001</v>
      </c>
      <c r="F22" s="18">
        <f t="shared" si="5"/>
        <v>0.27942917568793407</v>
      </c>
      <c r="G22" s="18">
        <f t="shared" si="5"/>
        <v>0.43660808701239689</v>
      </c>
      <c r="H22" s="20">
        <f>B10+B11+B12+B13+B15+B16+B17+B18+B19+B20+B21</f>
        <v>1.780620256983674</v>
      </c>
      <c r="I22" s="20"/>
      <c r="J22" s="20"/>
      <c r="K22" s="20"/>
      <c r="L22" s="7"/>
      <c r="M22" s="7"/>
      <c r="N22" s="7"/>
      <c r="O22" s="7"/>
      <c r="P22" s="7"/>
      <c r="Q22" s="7"/>
      <c r="R22" s="7"/>
    </row>
    <row r="23" spans="1:18">
      <c r="A23" s="13" t="s">
        <v>3</v>
      </c>
      <c r="B23" s="18">
        <f t="shared" ref="B23:G23" si="6">B10+B11+B12+B13+B15+B16+B17+B18+B19+B20+B21+B22</f>
        <v>1.9989243004898725</v>
      </c>
      <c r="C23" s="18">
        <f t="shared" si="6"/>
        <v>2.1388490015241639</v>
      </c>
      <c r="D23" s="18">
        <f t="shared" si="6"/>
        <v>2.2787737025584547</v>
      </c>
      <c r="E23" s="18">
        <f t="shared" si="6"/>
        <v>2.4186984035927459</v>
      </c>
      <c r="F23" s="18">
        <f t="shared" si="6"/>
        <v>2.5586231046270371</v>
      </c>
      <c r="G23" s="18">
        <f t="shared" si="6"/>
        <v>3.9978486009797449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>
      <c r="A24" s="13" t="s">
        <v>4</v>
      </c>
      <c r="B24" s="14">
        <v>30</v>
      </c>
      <c r="C24" s="14">
        <v>30</v>
      </c>
      <c r="D24" s="14">
        <v>30</v>
      </c>
      <c r="E24" s="14">
        <v>30</v>
      </c>
      <c r="F24" s="14">
        <v>30</v>
      </c>
      <c r="G24" s="14">
        <v>30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>
      <c r="A25" s="13" t="s">
        <v>5</v>
      </c>
      <c r="B25" s="18">
        <f t="shared" ref="B25:G25" si="7">B23*B24/100</f>
        <v>0.59967729014696181</v>
      </c>
      <c r="C25" s="18">
        <f t="shared" si="7"/>
        <v>0.64165470045724915</v>
      </c>
      <c r="D25" s="18">
        <f t="shared" si="7"/>
        <v>0.68363211076753638</v>
      </c>
      <c r="E25" s="18">
        <f t="shared" si="7"/>
        <v>0.72560952107782384</v>
      </c>
      <c r="F25" s="18">
        <f t="shared" si="7"/>
        <v>0.76758693138811107</v>
      </c>
      <c r="G25" s="18">
        <f t="shared" si="7"/>
        <v>1.1993545802939236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>
      <c r="A26" s="13" t="s">
        <v>11</v>
      </c>
      <c r="B26" s="24">
        <f t="shared" ref="B26:G26" si="8">B23+B25</f>
        <v>2.598601590636834</v>
      </c>
      <c r="C26" s="24">
        <f t="shared" si="8"/>
        <v>2.7805037019814129</v>
      </c>
      <c r="D26" s="24">
        <f t="shared" si="8"/>
        <v>2.962405813325991</v>
      </c>
      <c r="E26" s="24">
        <f t="shared" si="8"/>
        <v>3.1443079246705699</v>
      </c>
      <c r="F26" s="24">
        <f t="shared" si="8"/>
        <v>3.3262100360151483</v>
      </c>
      <c r="G26" s="24">
        <f t="shared" si="8"/>
        <v>5.1972031812736681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>
      <c r="A27" s="13" t="s">
        <v>6</v>
      </c>
      <c r="B27" s="14">
        <v>20</v>
      </c>
      <c r="C27" s="14">
        <v>20</v>
      </c>
      <c r="D27" s="14">
        <v>20</v>
      </c>
      <c r="E27" s="14">
        <v>20</v>
      </c>
      <c r="F27" s="14">
        <v>20</v>
      </c>
      <c r="G27" s="14">
        <v>20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>
      <c r="A28" s="13" t="s">
        <v>7</v>
      </c>
      <c r="B28" s="25">
        <f t="shared" ref="B28:G28" si="9">B26*B27/100</f>
        <v>0.51972031812736685</v>
      </c>
      <c r="C28" s="25">
        <f t="shared" si="9"/>
        <v>0.55610074039628254</v>
      </c>
      <c r="D28" s="25">
        <f t="shared" si="9"/>
        <v>0.59248116266519812</v>
      </c>
      <c r="E28" s="25">
        <f t="shared" si="9"/>
        <v>0.62886158493411404</v>
      </c>
      <c r="F28" s="25">
        <f t="shared" si="9"/>
        <v>0.66524200720302973</v>
      </c>
      <c r="G28" s="25">
        <f t="shared" si="9"/>
        <v>1.0394406362547337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>
      <c r="A29" s="13" t="s">
        <v>8</v>
      </c>
      <c r="B29" s="25">
        <f t="shared" ref="B29:G29" si="10">B26+B28</f>
        <v>3.1183219087642007</v>
      </c>
      <c r="C29" s="25">
        <f t="shared" si="10"/>
        <v>3.3366044423776957</v>
      </c>
      <c r="D29" s="25">
        <f t="shared" si="10"/>
        <v>3.554886975991189</v>
      </c>
      <c r="E29" s="25">
        <f t="shared" si="10"/>
        <v>3.773169509604684</v>
      </c>
      <c r="F29" s="25">
        <f t="shared" si="10"/>
        <v>3.9914520432181781</v>
      </c>
      <c r="G29" s="25">
        <f t="shared" si="10"/>
        <v>6.2366438175284014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>
      <c r="A31" s="7" t="s">
        <v>13</v>
      </c>
      <c r="B31" s="7"/>
      <c r="C31" s="7" t="s">
        <v>19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>
      <c r="A32" s="7" t="s">
        <v>14</v>
      </c>
      <c r="B32" s="7"/>
      <c r="C32" s="7" t="s">
        <v>20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>
      <c r="A33" s="7" t="s">
        <v>48</v>
      </c>
      <c r="B33" s="7"/>
      <c r="C33" s="7" t="s">
        <v>47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46" spans="1:18" ht="15.75">
      <c r="B46" s="4"/>
    </row>
    <row r="47" spans="1:18" ht="15.75">
      <c r="B47" s="4"/>
    </row>
    <row r="48" spans="1:18" ht="15.75">
      <c r="B48" s="4"/>
    </row>
    <row r="49" spans="1:2" ht="15.75">
      <c r="B49" s="4"/>
    </row>
    <row r="50" spans="1:2" ht="15.75">
      <c r="B50" s="4"/>
    </row>
    <row r="52" spans="1:2" ht="21">
      <c r="A52" s="3"/>
      <c r="B52" s="3"/>
    </row>
    <row r="56" spans="1:2">
      <c r="A56" s="1"/>
    </row>
    <row r="57" spans="1:2">
      <c r="A57" s="1"/>
    </row>
    <row r="184" spans="8:9">
      <c r="H184" s="2" t="e">
        <f>#REF!+#REF!+#REF!+#REF!+#REF!+#REF!+#REF!+#REF!+#REF!+#REF!+#REF!</f>
        <v>#REF!</v>
      </c>
      <c r="I184" s="2" t="e">
        <f>#REF!+#REF!+#REF!+#REF!+#REF!+#REF!+#REF!+#REF!+#REF!+#REF!+#REF!</f>
        <v>#REF!</v>
      </c>
    </row>
  </sheetData>
  <mergeCells count="3">
    <mergeCell ref="A6:G6"/>
    <mergeCell ref="A5:G5"/>
    <mergeCell ref="F4:G4"/>
  </mergeCells>
  <phoneticPr fontId="0" type="noConversion"/>
  <pageMargins left="0.70866141732283472" right="0.59" top="0.74803149606299213" bottom="0.44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1"/>
  <sheetViews>
    <sheetView workbookViewId="0">
      <selection activeCell="A15" sqref="A15:IV15"/>
    </sheetView>
  </sheetViews>
  <sheetFormatPr defaultRowHeight="15"/>
  <cols>
    <col min="1" max="1" width="50.85546875" customWidth="1"/>
    <col min="2" max="7" width="10.85546875" customWidth="1"/>
  </cols>
  <sheetData>
    <row r="1" spans="1:13" ht="15.75">
      <c r="A1" s="7"/>
      <c r="B1" s="8"/>
      <c r="C1" s="7"/>
      <c r="D1" s="7"/>
      <c r="E1" s="8" t="s">
        <v>15</v>
      </c>
      <c r="F1" s="8"/>
      <c r="G1" s="8"/>
      <c r="H1" s="7"/>
      <c r="I1" s="7"/>
      <c r="J1" s="7"/>
      <c r="K1" s="7"/>
      <c r="L1" s="7"/>
      <c r="M1" s="7"/>
    </row>
    <row r="2" spans="1:13" ht="15.75">
      <c r="A2" s="7"/>
      <c r="B2" s="8"/>
      <c r="C2" s="7"/>
      <c r="D2" s="7"/>
      <c r="E2" s="8" t="s">
        <v>16</v>
      </c>
      <c r="F2" s="8"/>
      <c r="G2" s="8"/>
      <c r="H2" s="7"/>
      <c r="I2" s="7"/>
      <c r="J2" s="7"/>
      <c r="K2" s="7"/>
      <c r="L2" s="7"/>
      <c r="M2" s="7"/>
    </row>
    <row r="3" spans="1:13" ht="15.75">
      <c r="A3" s="7"/>
      <c r="B3" s="8"/>
      <c r="C3" s="7"/>
      <c r="D3" s="7"/>
      <c r="E3" s="8" t="s">
        <v>17</v>
      </c>
      <c r="F3" s="8"/>
      <c r="G3" s="8"/>
      <c r="H3" s="7"/>
      <c r="I3" s="7"/>
      <c r="J3" s="7"/>
      <c r="K3" s="7"/>
      <c r="L3" s="7"/>
      <c r="M3" s="7"/>
    </row>
    <row r="4" spans="1:13" ht="15.75">
      <c r="A4" s="7"/>
      <c r="B4" s="8"/>
      <c r="C4" s="7"/>
      <c r="D4" s="7"/>
      <c r="E4" s="8"/>
      <c r="F4" s="33" t="s">
        <v>18</v>
      </c>
      <c r="G4" s="33"/>
      <c r="H4" s="7"/>
      <c r="I4" s="7"/>
      <c r="J4" s="7"/>
      <c r="K4" s="7"/>
      <c r="L4" s="7"/>
      <c r="M4" s="7"/>
    </row>
    <row r="5" spans="1:13" ht="42.75" customHeight="1">
      <c r="A5" s="31" t="s">
        <v>49</v>
      </c>
      <c r="B5" s="31"/>
      <c r="C5" s="31"/>
      <c r="D5" s="31"/>
      <c r="E5" s="31"/>
      <c r="F5" s="31"/>
      <c r="G5" s="31"/>
      <c r="H5" s="7"/>
      <c r="I5" s="7"/>
      <c r="J5" s="7"/>
      <c r="K5" s="7"/>
      <c r="L5" s="7"/>
      <c r="M5" s="7"/>
    </row>
    <row r="6" spans="1:13" ht="21" customHeight="1">
      <c r="A6" s="34" t="s">
        <v>54</v>
      </c>
      <c r="B6" s="34"/>
      <c r="C6" s="34"/>
      <c r="D6" s="34"/>
      <c r="E6" s="34"/>
      <c r="F6" s="34"/>
      <c r="G6" s="34"/>
      <c r="H6" s="7"/>
      <c r="I6" s="7"/>
      <c r="J6" s="7"/>
      <c r="K6" s="7"/>
      <c r="L6" s="7"/>
      <c r="M6" s="7"/>
    </row>
    <row r="7" spans="1:13" ht="19.5" customHeight="1">
      <c r="A7" s="35" t="s">
        <v>56</v>
      </c>
      <c r="B7" s="35"/>
      <c r="C7" s="35"/>
      <c r="D7" s="35"/>
      <c r="E7" s="35"/>
      <c r="F7" s="35"/>
      <c r="G7" s="35"/>
      <c r="H7" s="7"/>
      <c r="I7" s="7"/>
      <c r="J7" s="7"/>
      <c r="K7" s="7"/>
      <c r="L7" s="7"/>
      <c r="M7" s="7"/>
    </row>
    <row r="8" spans="1:13" ht="21.75" customHeight="1">
      <c r="A8" s="36" t="s">
        <v>57</v>
      </c>
      <c r="B8" s="36"/>
      <c r="C8" s="36"/>
      <c r="D8" s="36"/>
      <c r="E8" s="36"/>
      <c r="F8" s="36"/>
      <c r="G8" s="36"/>
      <c r="H8" s="7"/>
      <c r="I8" s="7"/>
      <c r="J8" s="7"/>
      <c r="K8" s="7"/>
      <c r="L8" s="7"/>
      <c r="M8" s="7"/>
    </row>
    <row r="9" spans="1:13" ht="21.75" customHeight="1">
      <c r="A9" s="30"/>
      <c r="B9" s="30"/>
      <c r="C9" s="30"/>
      <c r="D9" s="30"/>
      <c r="E9" s="30"/>
      <c r="F9" s="32" t="s">
        <v>55</v>
      </c>
      <c r="G9" s="32"/>
      <c r="H9" s="7"/>
      <c r="I9" s="7"/>
      <c r="J9" s="7"/>
      <c r="K9" s="7"/>
      <c r="L9" s="7"/>
      <c r="M9" s="7"/>
    </row>
    <row r="10" spans="1:13" ht="43.5" customHeight="1">
      <c r="A10" s="27" t="s">
        <v>28</v>
      </c>
      <c r="B10" s="10" t="s">
        <v>35</v>
      </c>
      <c r="C10" s="10" t="s">
        <v>36</v>
      </c>
      <c r="D10" s="10" t="s">
        <v>37</v>
      </c>
      <c r="E10" s="10" t="s">
        <v>38</v>
      </c>
      <c r="F10" s="10" t="s">
        <v>39</v>
      </c>
      <c r="G10" s="10" t="s">
        <v>40</v>
      </c>
      <c r="H10" s="21"/>
      <c r="I10" s="21"/>
      <c r="J10" s="7"/>
      <c r="K10" s="7"/>
      <c r="L10" s="7"/>
      <c r="M10" s="7"/>
    </row>
    <row r="11" spans="1:13" ht="48.75" customHeight="1">
      <c r="A11" s="26" t="s">
        <v>53</v>
      </c>
      <c r="B11" s="29">
        <v>2.1873750762936313</v>
      </c>
      <c r="C11" s="29">
        <v>2.3404913316341855</v>
      </c>
      <c r="D11" s="29">
        <v>2.4936075869747394</v>
      </c>
      <c r="E11" s="29">
        <v>2.6467238423152941</v>
      </c>
      <c r="F11" s="29">
        <v>2.7998400976558484</v>
      </c>
      <c r="G11" s="29">
        <v>4.3747501525872625</v>
      </c>
      <c r="H11" s="20"/>
      <c r="I11" s="20"/>
      <c r="J11" s="7"/>
      <c r="K11" s="7"/>
      <c r="L11" s="7"/>
      <c r="M11" s="7"/>
    </row>
    <row r="12" spans="1:13" ht="48.75" customHeight="1">
      <c r="A12" s="26" t="s">
        <v>50</v>
      </c>
      <c r="B12" s="29">
        <v>2.362740304353637</v>
      </c>
      <c r="C12" s="29">
        <v>2.528132125658392</v>
      </c>
      <c r="D12" s="29">
        <v>2.693523946963146</v>
      </c>
      <c r="E12" s="29">
        <v>2.8589157682679014</v>
      </c>
      <c r="F12" s="29">
        <v>3.0243075895726559</v>
      </c>
      <c r="G12" s="29">
        <v>4.725480608707274</v>
      </c>
      <c r="H12" s="20"/>
      <c r="I12" s="20"/>
      <c r="J12" s="7"/>
      <c r="K12" s="7"/>
      <c r="L12" s="7"/>
      <c r="M12" s="7"/>
    </row>
    <row r="13" spans="1:13" ht="48" customHeight="1">
      <c r="A13" s="26" t="s">
        <v>51</v>
      </c>
      <c r="B13" s="29">
        <v>2.4064947544342599</v>
      </c>
      <c r="C13" s="29">
        <v>2.5749493872446583</v>
      </c>
      <c r="D13" s="29">
        <v>2.7434040200550562</v>
      </c>
      <c r="E13" s="29">
        <v>2.9118586528654542</v>
      </c>
      <c r="F13" s="29">
        <v>3.0803132856758531</v>
      </c>
      <c r="G13" s="29">
        <v>4.8129895088685197</v>
      </c>
      <c r="H13" s="7"/>
      <c r="I13" s="7"/>
      <c r="J13" s="7"/>
      <c r="K13" s="7"/>
      <c r="L13" s="7"/>
      <c r="M13" s="7"/>
    </row>
    <row r="14" spans="1:13" ht="54" customHeight="1">
      <c r="A14" s="26" t="s">
        <v>52</v>
      </c>
      <c r="B14" s="29">
        <v>2.598601590636834</v>
      </c>
      <c r="C14" s="29">
        <v>2.7805037019814129</v>
      </c>
      <c r="D14" s="29">
        <v>2.962405813325991</v>
      </c>
      <c r="E14" s="29">
        <v>3.1443079246705699</v>
      </c>
      <c r="F14" s="29">
        <v>3.3262100360151483</v>
      </c>
      <c r="G14" s="29">
        <v>5.1972031812736681</v>
      </c>
      <c r="H14" s="7"/>
      <c r="I14" s="7"/>
      <c r="J14" s="7"/>
      <c r="K14" s="7"/>
      <c r="L14" s="7"/>
      <c r="M14" s="7"/>
    </row>
    <row r="15" spans="1:13" ht="29.25" customHeight="1">
      <c r="A15" s="7" t="s">
        <v>13</v>
      </c>
      <c r="B15" s="7"/>
      <c r="C15" s="7" t="s">
        <v>19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18" customHeight="1">
      <c r="A16" s="7" t="s">
        <v>14</v>
      </c>
      <c r="B16" s="7"/>
      <c r="C16" s="7" t="s">
        <v>20</v>
      </c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t="18" customHeight="1">
      <c r="A17" s="7" t="s">
        <v>48</v>
      </c>
      <c r="B17" s="7"/>
      <c r="C17" s="7" t="s">
        <v>47</v>
      </c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30" spans="1:13" ht="15.75">
      <c r="B30" s="4"/>
    </row>
    <row r="31" spans="1:13" ht="15.75">
      <c r="B31" s="4"/>
    </row>
    <row r="32" spans="1:13" ht="15.75">
      <c r="B32" s="4"/>
    </row>
    <row r="33" spans="1:2" ht="15.75">
      <c r="B33" s="4"/>
    </row>
    <row r="34" spans="1:2" ht="15.75">
      <c r="B34" s="4"/>
    </row>
    <row r="36" spans="1:2" ht="21">
      <c r="A36" s="3"/>
      <c r="B36" s="3"/>
    </row>
    <row r="40" spans="1:2">
      <c r="A40" s="1"/>
    </row>
    <row r="41" spans="1:2">
      <c r="A41" s="1"/>
    </row>
  </sheetData>
  <mergeCells count="6">
    <mergeCell ref="F4:G4"/>
    <mergeCell ref="A6:G6"/>
    <mergeCell ref="A7:G7"/>
    <mergeCell ref="F9:G9"/>
    <mergeCell ref="A8:G8"/>
    <mergeCell ref="A5:G5"/>
  </mergeCells>
  <phoneticPr fontId="0" type="noConversion"/>
  <pageMargins left="0.70866141732283472" right="0.59" top="0.74803149606299213" bottom="0.44" header="0.31496062992125984" footer="0.31496062992125984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47"/>
  </sheetPr>
  <dimension ref="A1:M41"/>
  <sheetViews>
    <sheetView tabSelected="1" zoomScaleNormal="100" workbookViewId="0">
      <selection activeCell="A9" sqref="A9:G9"/>
    </sheetView>
  </sheetViews>
  <sheetFormatPr defaultRowHeight="15"/>
  <cols>
    <col min="1" max="1" width="66.85546875" customWidth="1"/>
    <col min="2" max="7" width="9.85546875" customWidth="1"/>
  </cols>
  <sheetData>
    <row r="1" spans="1:13" ht="15.75">
      <c r="A1" s="37" t="s">
        <v>60</v>
      </c>
      <c r="B1" s="37"/>
      <c r="C1" s="37"/>
      <c r="D1" s="37"/>
      <c r="E1" s="37"/>
      <c r="F1" s="37"/>
      <c r="G1" s="37"/>
    </row>
    <row r="2" spans="1:13" ht="15.75">
      <c r="A2" s="7"/>
      <c r="B2" s="8"/>
      <c r="C2" s="7"/>
      <c r="D2" s="7"/>
      <c r="E2" s="8" t="s">
        <v>15</v>
      </c>
      <c r="F2" s="8"/>
      <c r="G2" s="8"/>
      <c r="H2" s="7"/>
      <c r="I2" s="7"/>
      <c r="J2" s="7"/>
      <c r="K2" s="7"/>
      <c r="L2" s="7"/>
      <c r="M2" s="7"/>
    </row>
    <row r="3" spans="1:13" ht="15.75">
      <c r="A3" s="7"/>
      <c r="B3" s="8"/>
      <c r="C3" s="7"/>
      <c r="D3" s="7"/>
      <c r="E3" s="8" t="s">
        <v>16</v>
      </c>
      <c r="F3" s="8"/>
      <c r="G3" s="8"/>
      <c r="H3" s="7"/>
      <c r="I3" s="7"/>
      <c r="J3" s="7"/>
      <c r="K3" s="7"/>
      <c r="L3" s="7"/>
      <c r="M3" s="7"/>
    </row>
    <row r="4" spans="1:13" ht="15.75">
      <c r="A4" s="7"/>
      <c r="B4" s="8"/>
      <c r="C4" s="7"/>
      <c r="D4" s="7"/>
      <c r="E4" s="8" t="s">
        <v>17</v>
      </c>
      <c r="F4" s="8"/>
      <c r="G4" s="8"/>
      <c r="H4" s="7"/>
      <c r="I4" s="7"/>
      <c r="J4" s="7"/>
      <c r="K4" s="7"/>
      <c r="L4" s="7"/>
      <c r="M4" s="7"/>
    </row>
    <row r="5" spans="1:13" ht="15.75">
      <c r="A5" s="7"/>
      <c r="B5" s="8"/>
      <c r="C5" s="7"/>
      <c r="D5" s="7"/>
      <c r="E5" s="8"/>
      <c r="F5" s="33" t="s">
        <v>58</v>
      </c>
      <c r="G5" s="33"/>
      <c r="H5" s="7"/>
      <c r="I5" s="7"/>
      <c r="J5" s="7"/>
      <c r="K5" s="7"/>
      <c r="L5" s="7"/>
      <c r="M5" s="7"/>
    </row>
    <row r="6" spans="1:13" ht="42.75" customHeight="1">
      <c r="A6" s="31" t="s">
        <v>49</v>
      </c>
      <c r="B6" s="31"/>
      <c r="C6" s="31"/>
      <c r="D6" s="31"/>
      <c r="E6" s="31"/>
      <c r="F6" s="31"/>
      <c r="G6" s="31"/>
      <c r="H6" s="7"/>
      <c r="I6" s="7"/>
      <c r="J6" s="7"/>
      <c r="K6" s="7"/>
      <c r="L6" s="7"/>
      <c r="M6" s="7"/>
    </row>
    <row r="7" spans="1:13" ht="21" customHeight="1">
      <c r="A7" s="34" t="s">
        <v>54</v>
      </c>
      <c r="B7" s="34"/>
      <c r="C7" s="34"/>
      <c r="D7" s="34"/>
      <c r="E7" s="34"/>
      <c r="F7" s="34"/>
      <c r="G7" s="34"/>
      <c r="H7" s="7"/>
      <c r="I7" s="7"/>
      <c r="J7" s="7"/>
      <c r="K7" s="7"/>
      <c r="L7" s="7"/>
      <c r="M7" s="7"/>
    </row>
    <row r="8" spans="1:13" ht="19.5" customHeight="1">
      <c r="A8" s="35" t="s">
        <v>56</v>
      </c>
      <c r="B8" s="35"/>
      <c r="C8" s="35"/>
      <c r="D8" s="35"/>
      <c r="E8" s="35"/>
      <c r="F8" s="35"/>
      <c r="G8" s="35"/>
      <c r="H8" s="7"/>
      <c r="I8" s="7"/>
      <c r="J8" s="7"/>
      <c r="K8" s="7"/>
      <c r="L8" s="7"/>
      <c r="M8" s="7"/>
    </row>
    <row r="9" spans="1:13" ht="21.75" customHeight="1">
      <c r="A9" s="36" t="s">
        <v>59</v>
      </c>
      <c r="B9" s="36"/>
      <c r="C9" s="36"/>
      <c r="D9" s="36"/>
      <c r="E9" s="36"/>
      <c r="F9" s="36"/>
      <c r="G9" s="36"/>
      <c r="H9" s="7"/>
      <c r="I9" s="7"/>
      <c r="J9" s="7"/>
      <c r="K9" s="7"/>
      <c r="L9" s="7"/>
      <c r="M9" s="7"/>
    </row>
    <row r="10" spans="1:13" ht="21.75" customHeight="1">
      <c r="A10" s="30"/>
      <c r="B10" s="30"/>
      <c r="C10" s="30"/>
      <c r="D10" s="30"/>
      <c r="E10" s="30"/>
      <c r="F10" s="32" t="s">
        <v>55</v>
      </c>
      <c r="G10" s="32"/>
      <c r="H10" s="7"/>
      <c r="I10" s="7"/>
      <c r="J10" s="7"/>
      <c r="K10" s="7"/>
      <c r="L10" s="7"/>
      <c r="M10" s="7"/>
    </row>
    <row r="11" spans="1:13" ht="43.5" customHeight="1">
      <c r="A11" s="27" t="s">
        <v>28</v>
      </c>
      <c r="B11" s="10" t="s">
        <v>35</v>
      </c>
      <c r="C11" s="10" t="s">
        <v>36</v>
      </c>
      <c r="D11" s="10" t="s">
        <v>37</v>
      </c>
      <c r="E11" s="10" t="s">
        <v>38</v>
      </c>
      <c r="F11" s="10" t="s">
        <v>39</v>
      </c>
      <c r="G11" s="10" t="s">
        <v>40</v>
      </c>
      <c r="H11" s="21"/>
      <c r="I11" s="21"/>
      <c r="J11" s="7"/>
      <c r="K11" s="7"/>
      <c r="L11" s="7"/>
      <c r="M11" s="7"/>
    </row>
    <row r="12" spans="1:13" ht="41.25" customHeight="1">
      <c r="A12" s="26" t="s">
        <v>53</v>
      </c>
      <c r="B12" s="29">
        <f ca="1">прейскурант!B11*104.99%</f>
        <v>2.2965250926006835</v>
      </c>
      <c r="C12" s="29">
        <f ca="1">прейскурант!C11*104.99%</f>
        <v>2.4572818490827317</v>
      </c>
      <c r="D12" s="29">
        <f ca="1">прейскурант!D11*104.99%</f>
        <v>2.6180386055647791</v>
      </c>
      <c r="E12" s="29">
        <f ca="1">прейскурант!E11*104.99%</f>
        <v>2.7787953620468273</v>
      </c>
      <c r="F12" s="29">
        <f ca="1">прейскурант!F11*104.99%</f>
        <v>2.9395521185288755</v>
      </c>
      <c r="G12" s="29">
        <f ca="1">прейскурант!G11*104.99%</f>
        <v>4.593050185201367</v>
      </c>
      <c r="H12" s="20"/>
      <c r="I12" s="20"/>
      <c r="J12" s="7"/>
      <c r="K12" s="7"/>
      <c r="L12" s="7"/>
      <c r="M12" s="7"/>
    </row>
    <row r="13" spans="1:13" ht="41.25" customHeight="1">
      <c r="A13" s="26" t="s">
        <v>50</v>
      </c>
      <c r="B13" s="29">
        <f ca="1">прейскурант!B12*104.99%</f>
        <v>2.4806410455408838</v>
      </c>
      <c r="C13" s="29">
        <f ca="1">прейскурант!C12*104.99%</f>
        <v>2.6542859187287458</v>
      </c>
      <c r="D13" s="29">
        <f ca="1">прейскурант!D12*104.99%</f>
        <v>2.8279307919166072</v>
      </c>
      <c r="E13" s="29">
        <f ca="1">прейскурант!E12*104.99%</f>
        <v>3.00157566510447</v>
      </c>
      <c r="F13" s="29">
        <f ca="1">прейскурант!F12*104.99%</f>
        <v>3.1752205382923315</v>
      </c>
      <c r="G13" s="29">
        <f ca="1">прейскурант!G12*104.99%</f>
        <v>4.9612820910817677</v>
      </c>
      <c r="H13" s="20"/>
      <c r="I13" s="20"/>
      <c r="J13" s="7"/>
      <c r="K13" s="7"/>
      <c r="L13" s="7"/>
      <c r="M13" s="7"/>
    </row>
    <row r="14" spans="1:13" ht="41.25" customHeight="1">
      <c r="A14" s="26" t="s">
        <v>51</v>
      </c>
      <c r="B14" s="29">
        <f ca="1">прейскурант!B13*104.99%</f>
        <v>2.5265788426805296</v>
      </c>
      <c r="C14" s="29">
        <f ca="1">прейскурант!C13*104.99%</f>
        <v>2.7034393616681669</v>
      </c>
      <c r="D14" s="29">
        <f ca="1">прейскурант!D13*104.99%</f>
        <v>2.8802998806558038</v>
      </c>
      <c r="E14" s="29">
        <f ca="1">прейскурант!E13*104.99%</f>
        <v>3.0571603996434407</v>
      </c>
      <c r="F14" s="29">
        <f ca="1">прейскурант!F13*104.99%</f>
        <v>3.2340209186310784</v>
      </c>
      <c r="G14" s="29">
        <f ca="1">прейскурант!G13*104.99%</f>
        <v>5.0531576853610591</v>
      </c>
      <c r="H14" s="7"/>
      <c r="I14" s="7"/>
      <c r="J14" s="7"/>
      <c r="K14" s="7"/>
      <c r="L14" s="7"/>
      <c r="M14" s="7"/>
    </row>
    <row r="15" spans="1:13" ht="41.25" customHeight="1">
      <c r="A15" s="26" t="s">
        <v>52</v>
      </c>
      <c r="B15" s="29">
        <f ca="1">прейскурант!B14*104.99%</f>
        <v>2.7282718100096122</v>
      </c>
      <c r="C15" s="29">
        <f ca="1">прейскурант!C14*104.99%</f>
        <v>2.9192508367102854</v>
      </c>
      <c r="D15" s="29">
        <f ca="1">прейскурант!D14*104.99%</f>
        <v>3.1102298634109582</v>
      </c>
      <c r="E15" s="29">
        <f ca="1">прейскурант!E14*104.99%</f>
        <v>3.3012088901116314</v>
      </c>
      <c r="F15" s="29">
        <f ca="1">прейскурант!F14*104.99%</f>
        <v>3.4921879168123042</v>
      </c>
      <c r="G15" s="29">
        <f ca="1">прейскурант!G14*104.99%</f>
        <v>5.4565436200192243</v>
      </c>
      <c r="H15" s="7"/>
      <c r="I15" s="7"/>
      <c r="J15" s="7"/>
      <c r="K15" s="7"/>
      <c r="L15" s="7"/>
      <c r="M15" s="7"/>
    </row>
    <row r="16" spans="1:13" ht="43.5" customHeight="1">
      <c r="A16" s="7" t="s">
        <v>14</v>
      </c>
      <c r="B16" s="7"/>
      <c r="C16" s="7" t="s">
        <v>20</v>
      </c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t="33.75" customHeight="1">
      <c r="A17" s="7" t="s">
        <v>61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30" spans="1:13" ht="15.75">
      <c r="B30" s="4"/>
    </row>
    <row r="31" spans="1:13" ht="15.75">
      <c r="B31" s="4"/>
    </row>
    <row r="32" spans="1:13" ht="15.75">
      <c r="B32" s="4"/>
    </row>
    <row r="33" spans="1:2" ht="15.75">
      <c r="B33" s="4"/>
    </row>
    <row r="34" spans="1:2" ht="15.75">
      <c r="B34" s="4"/>
    </row>
    <row r="36" spans="1:2" ht="21">
      <c r="A36" s="3"/>
      <c r="B36" s="3"/>
    </row>
    <row r="40" spans="1:2">
      <c r="A40" s="1"/>
    </row>
    <row r="41" spans="1:2">
      <c r="A41" s="1"/>
    </row>
  </sheetData>
  <mergeCells count="7">
    <mergeCell ref="F10:G10"/>
    <mergeCell ref="A9:G9"/>
    <mergeCell ref="A6:G6"/>
    <mergeCell ref="A1:G1"/>
    <mergeCell ref="F5:G5"/>
    <mergeCell ref="A7:G7"/>
    <mergeCell ref="A8:G8"/>
  </mergeCells>
  <phoneticPr fontId="0" type="noConversion"/>
  <pageMargins left="0.70866141732283472" right="0.59" top="0.74803149606299213" bottom="0.44" header="0.31496062992125984" footer="0.31496062992125984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отбор проб  хим. ис.(до 0,5л.) </vt:lpstr>
      <vt:lpstr>отбор проб для микроби.(0,5л.) </vt:lpstr>
      <vt:lpstr>отбор проб  хим. ис.(св 0,5л)</vt:lpstr>
      <vt:lpstr>отбор проб для микроб.(св0,5л )</vt:lpstr>
      <vt:lpstr>прейскурант</vt:lpstr>
      <vt:lpstr>прейскурант с 01.10.20</vt:lpstr>
      <vt:lpstr>'отбор проб  хим. ис.(до 0,5л.) '!Область_печати</vt:lpstr>
      <vt:lpstr>'отбор проб  хим. ис.(св 0,5л)'!Область_печати</vt:lpstr>
      <vt:lpstr>'отбор проб для микроб.(св0,5л )'!Область_печати</vt:lpstr>
      <vt:lpstr>'отбор проб для микроби.(0,5л.) '!Область_печати</vt:lpstr>
      <vt:lpstr>прейскурант!Область_печати</vt:lpstr>
      <vt:lpstr>'прейскурант с 01.10.20'!Область_печати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Лида Мелянчук</dc:creator>
  <cp:lastModifiedBy>Татьяна Ничипорук</cp:lastModifiedBy>
  <cp:lastPrinted>2020-09-29T12:42:16Z</cp:lastPrinted>
  <dcterms:created xsi:type="dcterms:W3CDTF">2011-07-05T12:46:23Z</dcterms:created>
  <dcterms:modified xsi:type="dcterms:W3CDTF">2020-09-29T12:42:17Z</dcterms:modified>
</cp:coreProperties>
</file>